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480" windowHeight="11640" activeTab="0"/>
  </bookViews>
  <sheets>
    <sheet name="Sheet1" sheetId="1" r:id="rId1"/>
    <sheet name="Health_center_results" sheetId="2" state="hidden" r:id="rId2"/>
  </sheets>
  <definedNames>
    <definedName name="_xlnm.Print_Area" localSheetId="0">'Sheet1'!$A$1:$J$58</definedName>
  </definedNames>
  <calcPr fullCalcOnLoad="1"/>
</workbook>
</file>

<file path=xl/sharedStrings.xml><?xml version="1.0" encoding="utf-8"?>
<sst xmlns="http://schemas.openxmlformats.org/spreadsheetml/2006/main" count="240" uniqueCount="128">
  <si>
    <t xml:space="preserve"> </t>
  </si>
  <si>
    <t>Date</t>
  </si>
  <si>
    <t>Time</t>
  </si>
  <si>
    <t>Score</t>
  </si>
  <si>
    <t>Percentage</t>
  </si>
  <si>
    <t>Elapsed Time</t>
  </si>
  <si>
    <t>Q10</t>
  </si>
  <si>
    <t>Q20</t>
  </si>
  <si>
    <t>Q30</t>
  </si>
  <si>
    <t>Q50_1</t>
  </si>
  <si>
    <t>Q50_2</t>
  </si>
  <si>
    <t>Q50_3</t>
  </si>
  <si>
    <t>Q50_4</t>
  </si>
  <si>
    <t>Q50_5</t>
  </si>
  <si>
    <t>Q50_6</t>
  </si>
  <si>
    <t>Q50_7</t>
  </si>
  <si>
    <t>Q50_8</t>
  </si>
  <si>
    <t>Q70</t>
  </si>
  <si>
    <t>Q80</t>
  </si>
  <si>
    <t>Q80 follow</t>
  </si>
  <si>
    <t>Q90</t>
  </si>
  <si>
    <t>Q100</t>
  </si>
  <si>
    <t>Q100 follow</t>
  </si>
  <si>
    <t>Q140</t>
  </si>
  <si>
    <t>Q150</t>
  </si>
  <si>
    <t>Q150 follow</t>
  </si>
  <si>
    <t>Q160</t>
  </si>
  <si>
    <t>10:13:32 GMT-08:00</t>
  </si>
  <si>
    <t>Yes</t>
  </si>
  <si>
    <t>n/r</t>
  </si>
  <si>
    <t>10:13:36 GMT-08:00</t>
  </si>
  <si>
    <t>22:43:21 GMT-08:00</t>
  </si>
  <si>
    <t>No</t>
  </si>
  <si>
    <t>23:59:51 GMT-08:00</t>
  </si>
  <si>
    <t>First Aid.</t>
  </si>
  <si>
    <t>15:56:58 GMT-08:00</t>
  </si>
  <si>
    <t xml:space="preserve"> free condoms</t>
  </si>
  <si>
    <t>20:36:27 GMT-08:00</t>
  </si>
  <si>
    <t>18:22:54 GMT-08:00</t>
  </si>
  <si>
    <t>14:25:49 GMT-08:00</t>
  </si>
  <si>
    <t xml:space="preserve"> Information about diet and birth control</t>
  </si>
  <si>
    <t xml:space="preserve"> Emergency care</t>
  </si>
  <si>
    <t>writtern prescriptions from nurse</t>
  </si>
  <si>
    <t>18:06:07 GMT-08:00</t>
  </si>
  <si>
    <t xml:space="preserve"> getting something for my cramps.</t>
  </si>
  <si>
    <t>You need to have less paperwork.</t>
  </si>
  <si>
    <t>14:15:59 GMT-08:00</t>
  </si>
  <si>
    <t>10:53:39 GMT-08:00</t>
  </si>
  <si>
    <t xml:space="preserve"> Emergency care following an accident on campus.</t>
  </si>
  <si>
    <t>N/A</t>
  </si>
  <si>
    <t>14:53:11 GMT-08:00</t>
  </si>
  <si>
    <t>I wish CSM could offer an affortable health insurance for students.</t>
  </si>
  <si>
    <t>09:34:57 GMT-08:00</t>
  </si>
  <si>
    <t xml:space="preserve"> The psychological services department is excellent. I have received such excellent help. Gloria is such an assett to the office. She is always gracious and sooooo helpful. Declan one of the pysch interns is absolutely fantastic as a counselor. I have seen him numerous times. He has helped me through a personal crisis. </t>
  </si>
  <si>
    <t xml:space="preserve"> Immunization..flu   Psych services   THe nurse checking for strep or other mild illness</t>
  </si>
  <si>
    <t>Prescriptions for mild antibiotics etc...</t>
  </si>
  <si>
    <t>20:30:45 GMT-08:00</t>
  </si>
  <si>
    <t>Better health insurance options, or more services. As an older student, I need more than simple services. Personal insurance is very expensive, but the options offered for studend insurance were so low that they are not a choice.</t>
  </si>
  <si>
    <t>09:43:23 GMT-08:00</t>
  </si>
  <si>
    <t>More staff.  When Lesly goes to lunch, there is no one there.  What if someone needs help (like a bandage).</t>
  </si>
  <si>
    <t>16:14:36 GMT-08:00</t>
  </si>
  <si>
    <t>The health center was helpful for me because what  ever I needed they were able to help me with.</t>
  </si>
  <si>
    <t xml:space="preserve"> Well I needed some help with a test and they were able to help me.</t>
  </si>
  <si>
    <t>na</t>
  </si>
  <si>
    <t>14:56:06 GMT-08:00</t>
  </si>
  <si>
    <t xml:space="preserve"> A determination of whether sore throat was bacterial or viral.</t>
  </si>
  <si>
    <t xml:space="preserve"> Checking if sore throat required doctor visit; back pain advice.</t>
  </si>
  <si>
    <t>15:51:54 GMT-08:00</t>
  </si>
  <si>
    <t xml:space="preserve"> psychologicall services</t>
  </si>
  <si>
    <t>It would be a great experience for the RN students to be able to assist in the provision of services (as much as a student would be able to) as a clinical experience.</t>
  </si>
  <si>
    <t>15:52:13 GMT-08:00</t>
  </si>
  <si>
    <t xml:space="preserve"> psychological services</t>
  </si>
  <si>
    <t>16:03:37 GMT-08:00</t>
  </si>
  <si>
    <t xml:space="preserve"> Reassurance that I am not being oversensitive, but rather that my reactions are normal</t>
  </si>
  <si>
    <t xml:space="preserve"> Listening.</t>
  </si>
  <si>
    <t>20:24:21 GMT-08:00</t>
  </si>
  <si>
    <t xml:space="preserve"> it tells me what i needed</t>
  </si>
  <si>
    <t xml:space="preserve"> video tape for classes and checking for blood pressure</t>
  </si>
  <si>
    <t>more hours</t>
  </si>
  <si>
    <t>08:46:40 GMT-08:00</t>
  </si>
  <si>
    <t xml:space="preserve"> Information about STDS and birth control options.(from  health center)  All psych services have helped me make more self-informed decisions about relationships in my life.</t>
  </si>
  <si>
    <t xml:space="preserve"> Free psychological services are ESSENTIAL!!!!! Your intern Melissa from this semester is very bright and helpful!</t>
  </si>
  <si>
    <t>I think you should promote the free psychological services more.  You should emphasis the FREE part, because when people think "counseling or therapy" they think "expensive," and most students are poor, so the free part is a major draw.</t>
  </si>
  <si>
    <t>10:21:32 GMT-08:00</t>
  </si>
  <si>
    <t>14:40:55 GMT-08:00</t>
  </si>
  <si>
    <t xml:space="preserve"> I was grateful to have the service available to me because I met with a counselor who helped me make an important and difficult personal decision.</t>
  </si>
  <si>
    <t xml:space="preserve"> Psychological services.</t>
  </si>
  <si>
    <t>What you have is sufficient.</t>
  </si>
  <si>
    <t>18:06:27 GMT-08:00</t>
  </si>
  <si>
    <t xml:space="preserve"> Information on Influenza Vaccines</t>
  </si>
  <si>
    <t>06:19:51 GMT-08:00</t>
  </si>
  <si>
    <t xml:space="preserve"> I changed my BCP to one with lower dose.</t>
  </si>
  <si>
    <t xml:space="preserve"> STD and pregnancy testing.</t>
  </si>
  <si>
    <t>I wish you could have a larger space.  Each time I go in there, I feel like everyone's crawling all over each other.  It's entirely too small to run properly and efficiently.</t>
  </si>
  <si>
    <t>09:21:23 GMT-08:00</t>
  </si>
  <si>
    <t xml:space="preserve">When my wife tripped in the parking lot sidewalk because of a tree root and injured her hands in the fall one evening, I took her to the Health Center.  The Nurse treated her injuries and bandaged her hands in a very professional and caring manner.   When my wife went to a doctot the next day, the doctor commented on the excellent job that the Nurse had done on the bandages.   </t>
  </si>
  <si>
    <t>02:56:25 GMT-08:00</t>
  </si>
  <si>
    <t xml:space="preserve"> Sharon is the best school nurse ever,she is very kind ,patient and knows how to answer questions and never makes you feel dumb. She lets you keep your dignity and Gloria is a love and she too is great and very professional as well. They are both an irreplaceable team that our students cannot function without, ever....</t>
  </si>
  <si>
    <t xml:space="preserve"> General overall health,,Sharon helps alot by her ability to prescribe RX'es and thereby curing infections(throat etc...)I think that she is a complete asset to our student population as well as  faculty.I am especially impressed with her listening skills,as with her abilities technically and her skills auditorially she is a great integral part of CSM's faculty and she is very needed especially these days to help educate ,prevent and help cure ailments or problems that students might encounter.</t>
  </si>
  <si>
    <t>Only less cost or for low income students free prescriptions (maybe a special fund set up specifically for this purpose)or perhaps a sliding fee cost so that no student does without on the account of lack of funds.</t>
  </si>
  <si>
    <t>1. Overall quality of Health Center Services received:</t>
  </si>
  <si>
    <t>Excellent</t>
  </si>
  <si>
    <t>Very Good</t>
  </si>
  <si>
    <t>Good</t>
  </si>
  <si>
    <t>Fair</t>
  </si>
  <si>
    <t>Poor</t>
  </si>
  <si>
    <t>2. Overall satisfaction with Health Center staff:</t>
  </si>
  <si>
    <t>3. Ability of the Health Center staff to answer my questions:</t>
  </si>
  <si>
    <t>Physicals</t>
  </si>
  <si>
    <t>STD's/HIV Testing</t>
  </si>
  <si>
    <t>Birth Control/Pregnancy Tests</t>
  </si>
  <si>
    <t>Immunizations</t>
  </si>
  <si>
    <t>Emergency Care</t>
  </si>
  <si>
    <t>Blood Test</t>
  </si>
  <si>
    <t>Blood Pressure Check as an Extra Credit Project</t>
  </si>
  <si>
    <t>Psychological Services</t>
  </si>
  <si>
    <t>7. How often have you used the Health Center this semester?</t>
  </si>
  <si>
    <t>One time</t>
  </si>
  <si>
    <t>3-6 times</t>
  </si>
  <si>
    <t>7-10 times</t>
  </si>
  <si>
    <t>More than 10 times</t>
  </si>
  <si>
    <t>Health Center</t>
  </si>
  <si>
    <t>Total</t>
  </si>
  <si>
    <t>4. Which of the following Health Center Services are you likely to use</t>
  </si>
  <si>
    <t xml:space="preserve">    in the future? [check ALL that apply]</t>
  </si>
  <si>
    <t xml:space="preserve">5. Did information received from the Health Center help you make healthier </t>
  </si>
  <si>
    <t xml:space="preserve">   choices about your personal life?</t>
  </si>
  <si>
    <t>CSM Student Services Program Improvement Surveys, 2003-2009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</si>
</sst>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39">
    <font>
      <sz val="10"/>
      <name val="Arial"/>
      <family val="0"/>
    </font>
    <font>
      <sz val="10"/>
      <color indexed="18"/>
      <name val="Arial"/>
      <family val="2"/>
    </font>
    <font>
      <b/>
      <sz val="14"/>
      <color indexed="12"/>
      <name val="Arial"/>
      <family val="2"/>
    </font>
    <font>
      <b/>
      <sz val="12"/>
      <color indexed="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5">
    <xf numFmtId="0" fontId="0" fillId="0" borderId="0" xfId="0" applyAlignment="1">
      <alignment/>
    </xf>
    <xf numFmtId="14" fontId="0" fillId="0" borderId="0" xfId="0" applyNumberFormat="1" applyAlignment="1">
      <alignment/>
    </xf>
    <xf numFmtId="0" fontId="0" fillId="0" borderId="0" xfId="0" applyNumberFormat="1" applyAlignment="1">
      <alignment/>
    </xf>
    <xf numFmtId="0" fontId="0" fillId="33" borderId="0" xfId="0" applyFill="1" applyBorder="1" applyAlignment="1">
      <alignment horizontal="centerContinuous"/>
    </xf>
    <xf numFmtId="0" fontId="0" fillId="33" borderId="0" xfId="0" applyFill="1" applyBorder="1" applyAlignment="1">
      <alignment/>
    </xf>
    <xf numFmtId="0" fontId="3" fillId="33" borderId="0" xfId="0" applyFont="1" applyFill="1" applyBorder="1" applyAlignment="1">
      <alignment horizontal="centerContinuous"/>
    </xf>
    <xf numFmtId="0" fontId="1" fillId="33" borderId="0" xfId="0" applyFont="1" applyFill="1" applyBorder="1" applyAlignment="1">
      <alignment horizontal="centerContinuous"/>
    </xf>
    <xf numFmtId="0" fontId="4" fillId="33" borderId="0" xfId="0" applyFont="1" applyFill="1" applyBorder="1" applyAlignment="1">
      <alignment/>
    </xf>
    <xf numFmtId="0" fontId="0" fillId="33" borderId="0" xfId="0" applyFill="1" applyBorder="1" applyAlignment="1">
      <alignment horizontal="center" vertical="top" wrapText="1"/>
    </xf>
    <xf numFmtId="0" fontId="0" fillId="33" borderId="0" xfId="0" applyFill="1" applyBorder="1" applyAlignment="1">
      <alignment wrapText="1"/>
    </xf>
    <xf numFmtId="9" fontId="0" fillId="33" borderId="0" xfId="57" applyFont="1" applyFill="1" applyBorder="1" applyAlignment="1">
      <alignment vertical="top" wrapText="1"/>
    </xf>
    <xf numFmtId="0" fontId="0" fillId="33" borderId="10" xfId="0" applyFill="1" applyBorder="1" applyAlignment="1">
      <alignment/>
    </xf>
    <xf numFmtId="0" fontId="0" fillId="33" borderId="10" xfId="0" applyFill="1" applyBorder="1" applyAlignment="1">
      <alignment horizontal="center" vertical="top" wrapText="1"/>
    </xf>
    <xf numFmtId="9" fontId="0" fillId="33" borderId="10" xfId="57" applyFont="1" applyFill="1" applyBorder="1" applyAlignment="1">
      <alignment vertical="top" wrapText="1"/>
    </xf>
    <xf numFmtId="0" fontId="2" fillId="33"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8"/>
  <sheetViews>
    <sheetView tabSelected="1" zoomScalePageLayoutView="0" workbookViewId="0" topLeftCell="A1">
      <selection activeCell="G4" sqref="G4"/>
    </sheetView>
  </sheetViews>
  <sheetFormatPr defaultColWidth="9.140625" defaultRowHeight="12.75"/>
  <cols>
    <col min="1" max="1" width="9.140625" style="4" customWidth="1"/>
    <col min="2" max="2" width="16.421875" style="4" customWidth="1"/>
    <col min="3" max="3" width="9.140625" style="4" customWidth="1"/>
    <col min="4" max="5" width="11.57421875" style="4" bestFit="1" customWidth="1"/>
    <col min="6" max="16384" width="9.140625" style="4" customWidth="1"/>
  </cols>
  <sheetData>
    <row r="1" spans="1:10" ht="18">
      <c r="A1" s="14" t="s">
        <v>127</v>
      </c>
      <c r="B1" s="14"/>
      <c r="C1" s="14"/>
      <c r="D1" s="14"/>
      <c r="E1" s="14"/>
      <c r="F1" s="14"/>
      <c r="G1" s="14"/>
      <c r="H1" s="14"/>
      <c r="I1" s="14"/>
      <c r="J1" s="14"/>
    </row>
    <row r="2" spans="1:9" ht="15">
      <c r="A2" s="5" t="s">
        <v>121</v>
      </c>
      <c r="B2" s="3"/>
      <c r="C2" s="3"/>
      <c r="D2" s="3"/>
      <c r="E2" s="3"/>
      <c r="F2" s="3"/>
      <c r="G2" s="3"/>
      <c r="H2" s="3"/>
      <c r="I2" s="3"/>
    </row>
    <row r="3" spans="1:9" ht="12">
      <c r="A3" s="6"/>
      <c r="B3" s="3"/>
      <c r="C3" s="3"/>
      <c r="D3" s="3"/>
      <c r="E3" s="3"/>
      <c r="F3" s="3"/>
      <c r="G3" s="3"/>
      <c r="H3" s="3"/>
      <c r="I3" s="3"/>
    </row>
    <row r="5" s="7" customFormat="1" ht="12.75">
      <c r="A5" s="7" t="s">
        <v>100</v>
      </c>
    </row>
    <row r="6" spans="2:6" ht="12">
      <c r="B6" s="4" t="s">
        <v>101</v>
      </c>
      <c r="C6" s="8">
        <f>57+8+30+15+18</f>
        <v>128</v>
      </c>
      <c r="D6" s="10">
        <f aca="true" t="shared" si="0" ref="D6:D11">C6/$C$11</f>
        <v>0.5224489795918368</v>
      </c>
      <c r="E6" s="9"/>
      <c r="F6" s="9"/>
    </row>
    <row r="7" spans="2:6" ht="12">
      <c r="B7" s="4" t="s">
        <v>102</v>
      </c>
      <c r="C7" s="8">
        <f>29+6+13+9+5</f>
        <v>62</v>
      </c>
      <c r="D7" s="10">
        <f t="shared" si="0"/>
        <v>0.2530612244897959</v>
      </c>
      <c r="E7" s="9"/>
      <c r="F7" s="9"/>
    </row>
    <row r="8" spans="2:6" ht="12">
      <c r="B8" s="4" t="s">
        <v>103</v>
      </c>
      <c r="C8" s="8">
        <f>3+10+3+6+4</f>
        <v>26</v>
      </c>
      <c r="D8" s="10">
        <f t="shared" si="0"/>
        <v>0.10612244897959183</v>
      </c>
      <c r="E8" s="9"/>
      <c r="F8" s="9"/>
    </row>
    <row r="9" spans="2:6" ht="12">
      <c r="B9" s="4" t="s">
        <v>104</v>
      </c>
      <c r="C9" s="8">
        <f>4+3+5+2+5</f>
        <v>19</v>
      </c>
      <c r="D9" s="10">
        <f t="shared" si="0"/>
        <v>0.07755102040816327</v>
      </c>
      <c r="E9" s="9"/>
      <c r="F9" s="9"/>
    </row>
    <row r="10" spans="2:6" ht="12">
      <c r="B10" s="11" t="s">
        <v>105</v>
      </c>
      <c r="C10" s="12">
        <f>2+3+2+2+1</f>
        <v>10</v>
      </c>
      <c r="D10" s="13">
        <f t="shared" si="0"/>
        <v>0.04081632653061224</v>
      </c>
      <c r="E10" s="9"/>
      <c r="F10" s="9"/>
    </row>
    <row r="11" spans="2:6" ht="12">
      <c r="B11" s="4" t="s">
        <v>122</v>
      </c>
      <c r="C11" s="8">
        <f>SUM(C6:C10)</f>
        <v>245</v>
      </c>
      <c r="D11" s="10">
        <f t="shared" si="0"/>
        <v>1</v>
      </c>
      <c r="E11" s="8"/>
      <c r="F11" s="8"/>
    </row>
    <row r="14" s="7" customFormat="1" ht="12.75">
      <c r="A14" s="7" t="s">
        <v>106</v>
      </c>
    </row>
    <row r="15" spans="2:6" ht="12">
      <c r="B15" s="4" t="s">
        <v>101</v>
      </c>
      <c r="C15" s="8">
        <f>55+9+30+16+16</f>
        <v>126</v>
      </c>
      <c r="D15" s="10">
        <f aca="true" t="shared" si="1" ref="D15:D20">C15/$C$20</f>
        <v>0.5121951219512195</v>
      </c>
      <c r="E15" s="9"/>
      <c r="F15" s="9"/>
    </row>
    <row r="16" spans="2:6" ht="12">
      <c r="B16" s="4" t="s">
        <v>102</v>
      </c>
      <c r="C16" s="8">
        <f>29+5+11+8+6</f>
        <v>59</v>
      </c>
      <c r="D16" s="10">
        <f t="shared" si="1"/>
        <v>0.23983739837398374</v>
      </c>
      <c r="E16" s="9"/>
      <c r="F16" s="9"/>
    </row>
    <row r="17" spans="2:6" ht="12">
      <c r="B17" s="4" t="s">
        <v>103</v>
      </c>
      <c r="C17" s="8">
        <f>15+2+2+4+5</f>
        <v>28</v>
      </c>
      <c r="D17" s="10">
        <f t="shared" si="1"/>
        <v>0.11382113821138211</v>
      </c>
      <c r="E17" s="9"/>
      <c r="F17" s="9"/>
    </row>
    <row r="18" spans="2:6" ht="12">
      <c r="B18" s="4" t="s">
        <v>104</v>
      </c>
      <c r="C18" s="8">
        <f>5+2+6+3+3</f>
        <v>19</v>
      </c>
      <c r="D18" s="10">
        <f t="shared" si="1"/>
        <v>0.07723577235772358</v>
      </c>
      <c r="E18" s="9"/>
      <c r="F18" s="9"/>
    </row>
    <row r="19" spans="2:6" ht="12">
      <c r="B19" s="11" t="s">
        <v>105</v>
      </c>
      <c r="C19" s="12">
        <f>1+3+4+3+3</f>
        <v>14</v>
      </c>
      <c r="D19" s="13">
        <f t="shared" si="1"/>
        <v>0.056910569105691054</v>
      </c>
      <c r="E19" s="9"/>
      <c r="F19" s="9"/>
    </row>
    <row r="20" spans="2:6" ht="12">
      <c r="B20" s="4" t="s">
        <v>122</v>
      </c>
      <c r="C20" s="8">
        <f>SUM(C15:C19)</f>
        <v>246</v>
      </c>
      <c r="D20" s="10">
        <f t="shared" si="1"/>
        <v>1</v>
      </c>
      <c r="E20" s="8"/>
      <c r="F20" s="8"/>
    </row>
    <row r="23" s="7" customFormat="1" ht="12.75">
      <c r="A23" s="7" t="s">
        <v>107</v>
      </c>
    </row>
    <row r="24" spans="2:6" ht="12">
      <c r="B24" s="4" t="s">
        <v>101</v>
      </c>
      <c r="C24" s="8">
        <f>47+11+23+11+19</f>
        <v>111</v>
      </c>
      <c r="D24" s="10">
        <f aca="true" t="shared" si="2" ref="D24:D29">C24/$C$29</f>
        <v>0.45867768595041325</v>
      </c>
      <c r="E24" s="9"/>
      <c r="F24" s="9"/>
    </row>
    <row r="25" spans="2:6" ht="12">
      <c r="B25" s="4" t="s">
        <v>102</v>
      </c>
      <c r="C25" s="8">
        <f>36+3+17+14+4</f>
        <v>74</v>
      </c>
      <c r="D25" s="10">
        <f t="shared" si="2"/>
        <v>0.30578512396694213</v>
      </c>
      <c r="E25" s="9"/>
      <c r="F25" s="9"/>
    </row>
    <row r="26" spans="2:6" ht="12">
      <c r="B26" s="4" t="s">
        <v>103</v>
      </c>
      <c r="C26" s="8">
        <f>13+1+4+7+4</f>
        <v>29</v>
      </c>
      <c r="D26" s="10">
        <f t="shared" si="2"/>
        <v>0.11983471074380166</v>
      </c>
      <c r="E26" s="9"/>
      <c r="F26" s="9"/>
    </row>
    <row r="27" spans="2:6" ht="12">
      <c r="B27" s="4" t="s">
        <v>104</v>
      </c>
      <c r="C27" s="8">
        <f>6+2+7+1+2</f>
        <v>18</v>
      </c>
      <c r="D27" s="10">
        <f t="shared" si="2"/>
        <v>0.0743801652892562</v>
      </c>
      <c r="E27" s="9"/>
      <c r="F27" s="9"/>
    </row>
    <row r="28" spans="2:6" ht="12">
      <c r="B28" s="11" t="s">
        <v>105</v>
      </c>
      <c r="C28" s="12">
        <f>1+4+1+1+3</f>
        <v>10</v>
      </c>
      <c r="D28" s="13">
        <f t="shared" si="2"/>
        <v>0.04132231404958678</v>
      </c>
      <c r="E28" s="9"/>
      <c r="F28" s="9"/>
    </row>
    <row r="29" spans="2:6" ht="12">
      <c r="B29" s="4" t="s">
        <v>122</v>
      </c>
      <c r="C29" s="8">
        <f>SUM(C24:C28)</f>
        <v>242</v>
      </c>
      <c r="D29" s="10">
        <f t="shared" si="2"/>
        <v>1</v>
      </c>
      <c r="E29" s="8"/>
      <c r="F29" s="8"/>
    </row>
    <row r="32" s="7" customFormat="1" ht="12.75">
      <c r="A32" s="7" t="s">
        <v>123</v>
      </c>
    </row>
    <row r="33" s="7" customFormat="1" ht="12.75">
      <c r="A33" s="7" t="s">
        <v>124</v>
      </c>
    </row>
    <row r="34" spans="2:7" ht="12">
      <c r="B34" s="4" t="s">
        <v>108</v>
      </c>
      <c r="D34" s="8">
        <f>52+14+25+13+9</f>
        <v>113</v>
      </c>
      <c r="E34" s="10">
        <f>D34/$D$42</f>
        <v>0.17043740573152338</v>
      </c>
      <c r="F34" s="9"/>
      <c r="G34" s="9"/>
    </row>
    <row r="35" spans="2:7" ht="12">
      <c r="B35" s="4" t="s">
        <v>109</v>
      </c>
      <c r="D35" s="8">
        <f>29+5+13+6+7</f>
        <v>60</v>
      </c>
      <c r="E35" s="10">
        <f aca="true" t="shared" si="3" ref="E35:E42">D35/$D$42</f>
        <v>0.09049773755656108</v>
      </c>
      <c r="F35" s="9"/>
      <c r="G35" s="9"/>
    </row>
    <row r="36" spans="2:7" ht="12">
      <c r="B36" s="4" t="s">
        <v>110</v>
      </c>
      <c r="D36" s="8">
        <f>29+5+24+9+10</f>
        <v>77</v>
      </c>
      <c r="E36" s="10">
        <f t="shared" si="3"/>
        <v>0.11613876319758673</v>
      </c>
      <c r="F36" s="9"/>
      <c r="G36" s="9"/>
    </row>
    <row r="37" spans="2:7" ht="12">
      <c r="B37" s="4" t="s">
        <v>111</v>
      </c>
      <c r="D37" s="8">
        <f>30+8+19+16+5</f>
        <v>78</v>
      </c>
      <c r="E37" s="10">
        <f t="shared" si="3"/>
        <v>0.11764705882352941</v>
      </c>
      <c r="F37" s="9"/>
      <c r="G37" s="9"/>
    </row>
    <row r="38" spans="2:7" ht="12">
      <c r="B38" s="4" t="s">
        <v>112</v>
      </c>
      <c r="D38" s="8">
        <f>57+9+19+10+11</f>
        <v>106</v>
      </c>
      <c r="E38" s="10">
        <f t="shared" si="3"/>
        <v>0.15987933634992457</v>
      </c>
      <c r="F38" s="9"/>
      <c r="G38" s="9"/>
    </row>
    <row r="39" spans="2:7" ht="12">
      <c r="B39" s="4" t="s">
        <v>113</v>
      </c>
      <c r="D39" s="8">
        <f>34+8+18+11+9</f>
        <v>80</v>
      </c>
      <c r="E39" s="10">
        <f t="shared" si="3"/>
        <v>0.12066365007541478</v>
      </c>
      <c r="F39" s="9"/>
      <c r="G39" s="9"/>
    </row>
    <row r="40" spans="2:7" ht="12">
      <c r="B40" s="4" t="s">
        <v>114</v>
      </c>
      <c r="D40" s="8">
        <f>34+7+23+3+3</f>
        <v>70</v>
      </c>
      <c r="E40" s="10">
        <f t="shared" si="3"/>
        <v>0.10558069381598793</v>
      </c>
      <c r="F40" s="9"/>
      <c r="G40" s="9"/>
    </row>
    <row r="41" spans="2:7" ht="12">
      <c r="B41" s="11" t="s">
        <v>115</v>
      </c>
      <c r="C41" s="11"/>
      <c r="D41" s="12">
        <f>31+7+18+10+13</f>
        <v>79</v>
      </c>
      <c r="E41" s="13">
        <f t="shared" si="3"/>
        <v>0.1191553544494721</v>
      </c>
      <c r="F41" s="9"/>
      <c r="G41" s="9"/>
    </row>
    <row r="42" spans="2:7" ht="12">
      <c r="B42" s="4" t="s">
        <v>122</v>
      </c>
      <c r="D42" s="8">
        <f>SUM(D34:D41)</f>
        <v>663</v>
      </c>
      <c r="E42" s="10">
        <f t="shared" si="3"/>
        <v>1</v>
      </c>
      <c r="F42" s="8"/>
      <c r="G42" s="8"/>
    </row>
    <row r="46" s="7" customFormat="1" ht="12.75">
      <c r="A46" s="7" t="s">
        <v>125</v>
      </c>
    </row>
    <row r="47" s="7" customFormat="1" ht="12.75">
      <c r="A47" s="7" t="s">
        <v>126</v>
      </c>
    </row>
    <row r="48" spans="2:6" ht="12">
      <c r="B48" s="4" t="s">
        <v>28</v>
      </c>
      <c r="C48" s="8">
        <f>70+11+25+18+17</f>
        <v>141</v>
      </c>
      <c r="D48" s="10">
        <f>C48/$C$50</f>
        <v>0.6103896103896104</v>
      </c>
      <c r="E48" s="9"/>
      <c r="F48" s="9"/>
    </row>
    <row r="49" spans="2:6" ht="12">
      <c r="B49" s="11" t="s">
        <v>32</v>
      </c>
      <c r="C49" s="12">
        <f>28+9+25+14+14</f>
        <v>90</v>
      </c>
      <c r="D49" s="13">
        <f>C49/$C$50</f>
        <v>0.38961038961038963</v>
      </c>
      <c r="E49" s="9"/>
      <c r="F49" s="9"/>
    </row>
    <row r="50" spans="2:6" ht="12">
      <c r="B50" s="4" t="s">
        <v>122</v>
      </c>
      <c r="C50" s="8">
        <f>SUM(C48:C49)</f>
        <v>231</v>
      </c>
      <c r="D50" s="10">
        <f>C50/$C$50</f>
        <v>1</v>
      </c>
      <c r="E50" s="8"/>
      <c r="F50" s="8"/>
    </row>
    <row r="53" s="7" customFormat="1" ht="12.75">
      <c r="A53" s="7" t="s">
        <v>116</v>
      </c>
    </row>
    <row r="54" spans="2:6" ht="12">
      <c r="B54" s="4" t="s">
        <v>117</v>
      </c>
      <c r="C54" s="8">
        <f>49+10+29+19+14</f>
        <v>121</v>
      </c>
      <c r="D54" s="10">
        <f>C54/$C$58</f>
        <v>0.5307017543859649</v>
      </c>
      <c r="E54" s="9"/>
      <c r="F54" s="9"/>
    </row>
    <row r="55" spans="2:6" ht="12">
      <c r="B55" s="4" t="s">
        <v>118</v>
      </c>
      <c r="C55" s="8">
        <f>37+7+19+10+10</f>
        <v>83</v>
      </c>
      <c r="D55" s="10">
        <f>C55/$C$58</f>
        <v>0.36403508771929827</v>
      </c>
      <c r="E55" s="9"/>
      <c r="F55" s="9"/>
    </row>
    <row r="56" spans="2:6" ht="12">
      <c r="B56" s="4" t="s">
        <v>119</v>
      </c>
      <c r="C56" s="8">
        <f>0+2+2+1+3</f>
        <v>8</v>
      </c>
      <c r="D56" s="10">
        <f>C56/$C$58</f>
        <v>0.03508771929824561</v>
      </c>
      <c r="E56" s="9"/>
      <c r="F56" s="9"/>
    </row>
    <row r="57" spans="2:6" ht="12">
      <c r="B57" s="11" t="s">
        <v>120</v>
      </c>
      <c r="C57" s="12">
        <f>4+4+3+2+3</f>
        <v>16</v>
      </c>
      <c r="D57" s="13">
        <f>C57/$C$58</f>
        <v>0.07017543859649122</v>
      </c>
      <c r="E57" s="9"/>
      <c r="F57" s="9"/>
    </row>
    <row r="58" spans="2:6" ht="12">
      <c r="B58" s="4" t="s">
        <v>122</v>
      </c>
      <c r="C58" s="8">
        <f>SUM(C54:C57)</f>
        <v>228</v>
      </c>
      <c r="D58" s="10">
        <f>C58/$C$58</f>
        <v>1</v>
      </c>
      <c r="E58" s="8"/>
      <c r="F58" s="8"/>
    </row>
  </sheetData>
  <sheetProtection/>
  <mergeCells count="1">
    <mergeCell ref="A1:J1"/>
  </mergeCells>
  <printOptions/>
  <pageMargins left="0.75" right="0.75" top="1" bottom="1" header="0.5" footer="0.5"/>
  <pageSetup horizontalDpi="600" verticalDpi="600" orientation="portrait" scale="83" r:id="rId1"/>
  <rowBreaks count="1" manualBreakCount="1">
    <brk id="58" max="9" man="1"/>
  </rowBreaks>
</worksheet>
</file>

<file path=xl/worksheets/sheet2.xml><?xml version="1.0" encoding="utf-8"?>
<worksheet xmlns="http://schemas.openxmlformats.org/spreadsheetml/2006/main" xmlns:r="http://schemas.openxmlformats.org/officeDocument/2006/relationships">
  <dimension ref="A1:AB29"/>
  <sheetViews>
    <sheetView zoomScalePageLayoutView="0" workbookViewId="0" topLeftCell="T12">
      <selection activeCell="W37" sqref="W37"/>
    </sheetView>
  </sheetViews>
  <sheetFormatPr defaultColWidth="9.140625" defaultRowHeight="12.75"/>
  <cols>
    <col min="1" max="19" width="0" style="0" hidden="1" customWidth="1"/>
    <col min="20" max="20" width="35.8515625" style="0" customWidth="1"/>
    <col min="21" max="22" width="0" style="0" hidden="1" customWidth="1"/>
    <col min="23" max="23" width="50.7109375" style="0" customWidth="1"/>
    <col min="24" max="26" width="0" style="0" hidden="1" customWidth="1"/>
  </cols>
  <sheetData>
    <row r="1" spans="1:28" ht="1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0</v>
      </c>
    </row>
    <row r="2" spans="1:27" ht="12">
      <c r="A2" t="s">
        <v>0</v>
      </c>
      <c r="B2" s="1">
        <v>37696</v>
      </c>
      <c r="C2" t="s">
        <v>27</v>
      </c>
      <c r="D2">
        <v>1</v>
      </c>
      <c r="E2">
        <v>100</v>
      </c>
      <c r="F2">
        <v>135</v>
      </c>
      <c r="G2">
        <v>1</v>
      </c>
      <c r="H2">
        <v>2</v>
      </c>
      <c r="I2">
        <v>1</v>
      </c>
      <c r="J2">
        <v>1</v>
      </c>
      <c r="K2">
        <v>0</v>
      </c>
      <c r="L2">
        <v>0</v>
      </c>
      <c r="M2">
        <v>0</v>
      </c>
      <c r="N2">
        <v>1</v>
      </c>
      <c r="O2">
        <v>0</v>
      </c>
      <c r="P2">
        <v>0</v>
      </c>
      <c r="Q2">
        <v>0</v>
      </c>
      <c r="R2" t="s">
        <v>28</v>
      </c>
      <c r="S2">
        <f aca="true" t="shared" si="0" ref="S2:S29">-2-2</f>
        <v>-4</v>
      </c>
      <c r="T2" t="s">
        <v>0</v>
      </c>
      <c r="U2">
        <v>1</v>
      </c>
      <c r="V2">
        <f aca="true" t="shared" si="1" ref="V2:V29">-2-2</f>
        <v>-4</v>
      </c>
      <c r="W2" t="s">
        <v>0</v>
      </c>
      <c r="AA2" t="s">
        <v>29</v>
      </c>
    </row>
    <row r="3" spans="1:27" ht="12">
      <c r="A3" t="s">
        <v>0</v>
      </c>
      <c r="B3" s="1">
        <v>37696</v>
      </c>
      <c r="C3" t="s">
        <v>30</v>
      </c>
      <c r="D3">
        <v>1</v>
      </c>
      <c r="E3">
        <v>100</v>
      </c>
      <c r="F3">
        <v>138</v>
      </c>
      <c r="G3">
        <v>1</v>
      </c>
      <c r="H3">
        <v>2</v>
      </c>
      <c r="I3">
        <v>1</v>
      </c>
      <c r="J3">
        <v>1</v>
      </c>
      <c r="K3">
        <v>0</v>
      </c>
      <c r="L3">
        <v>0</v>
      </c>
      <c r="M3">
        <v>0</v>
      </c>
      <c r="N3">
        <v>1</v>
      </c>
      <c r="O3">
        <v>0</v>
      </c>
      <c r="P3">
        <v>0</v>
      </c>
      <c r="Q3">
        <v>0</v>
      </c>
      <c r="R3" t="s">
        <v>28</v>
      </c>
      <c r="S3">
        <f t="shared" si="0"/>
        <v>-4</v>
      </c>
      <c r="T3" t="s">
        <v>0</v>
      </c>
      <c r="U3">
        <v>1</v>
      </c>
      <c r="V3">
        <f t="shared" si="1"/>
        <v>-4</v>
      </c>
      <c r="W3" t="s">
        <v>0</v>
      </c>
      <c r="AA3" t="s">
        <v>29</v>
      </c>
    </row>
    <row r="4" spans="1:27" ht="12">
      <c r="A4" t="s">
        <v>0</v>
      </c>
      <c r="B4" s="1">
        <v>37696</v>
      </c>
      <c r="C4" t="s">
        <v>31</v>
      </c>
      <c r="D4">
        <v>0</v>
      </c>
      <c r="E4">
        <v>0</v>
      </c>
      <c r="F4">
        <v>53</v>
      </c>
      <c r="G4">
        <v>2</v>
      </c>
      <c r="H4">
        <v>3</v>
      </c>
      <c r="I4">
        <v>3</v>
      </c>
      <c r="J4">
        <v>0</v>
      </c>
      <c r="K4">
        <v>0</v>
      </c>
      <c r="L4">
        <v>1</v>
      </c>
      <c r="M4">
        <v>0</v>
      </c>
      <c r="N4">
        <v>0</v>
      </c>
      <c r="O4">
        <v>0</v>
      </c>
      <c r="P4">
        <v>0</v>
      </c>
      <c r="Q4">
        <v>1</v>
      </c>
      <c r="R4" t="s">
        <v>32</v>
      </c>
      <c r="S4">
        <f t="shared" si="0"/>
        <v>-4</v>
      </c>
      <c r="T4" t="s">
        <v>0</v>
      </c>
      <c r="U4">
        <v>4</v>
      </c>
      <c r="V4">
        <f t="shared" si="1"/>
        <v>-4</v>
      </c>
      <c r="W4" t="s">
        <v>0</v>
      </c>
      <c r="AA4" t="s">
        <v>29</v>
      </c>
    </row>
    <row r="5" spans="1:27" ht="12">
      <c r="A5" t="s">
        <v>0</v>
      </c>
      <c r="B5" s="1">
        <v>37697</v>
      </c>
      <c r="C5" t="s">
        <v>33</v>
      </c>
      <c r="D5">
        <v>0</v>
      </c>
      <c r="E5">
        <v>0</v>
      </c>
      <c r="F5">
        <v>76</v>
      </c>
      <c r="G5">
        <v>1</v>
      </c>
      <c r="H5">
        <v>2</v>
      </c>
      <c r="I5">
        <v>2</v>
      </c>
      <c r="J5">
        <v>1</v>
      </c>
      <c r="K5">
        <v>1</v>
      </c>
      <c r="L5">
        <v>1</v>
      </c>
      <c r="M5">
        <v>1</v>
      </c>
      <c r="N5">
        <v>1</v>
      </c>
      <c r="O5">
        <v>1</v>
      </c>
      <c r="P5">
        <v>1</v>
      </c>
      <c r="Q5">
        <v>1</v>
      </c>
      <c r="R5" t="s">
        <v>32</v>
      </c>
      <c r="S5">
        <f t="shared" si="0"/>
        <v>-4</v>
      </c>
      <c r="T5" t="s">
        <v>0</v>
      </c>
      <c r="U5">
        <v>2</v>
      </c>
      <c r="V5">
        <f t="shared" si="1"/>
        <v>-4</v>
      </c>
      <c r="W5" t="s">
        <v>34</v>
      </c>
      <c r="AA5" t="s">
        <v>29</v>
      </c>
    </row>
    <row r="6" spans="1:27" ht="12">
      <c r="A6" t="s">
        <v>0</v>
      </c>
      <c r="B6" s="1">
        <v>37699</v>
      </c>
      <c r="C6" t="s">
        <v>35</v>
      </c>
      <c r="D6">
        <v>0</v>
      </c>
      <c r="E6">
        <v>0</v>
      </c>
      <c r="F6">
        <v>62</v>
      </c>
      <c r="G6">
        <v>3</v>
      </c>
      <c r="H6">
        <v>3</v>
      </c>
      <c r="I6">
        <v>3</v>
      </c>
      <c r="J6">
        <v>0</v>
      </c>
      <c r="K6">
        <v>0</v>
      </c>
      <c r="L6">
        <v>1</v>
      </c>
      <c r="M6">
        <v>0</v>
      </c>
      <c r="N6">
        <v>0</v>
      </c>
      <c r="O6">
        <v>0</v>
      </c>
      <c r="P6">
        <v>0</v>
      </c>
      <c r="Q6">
        <v>0</v>
      </c>
      <c r="R6" t="s">
        <v>32</v>
      </c>
      <c r="S6">
        <f t="shared" si="0"/>
        <v>-4</v>
      </c>
      <c r="T6" t="s">
        <v>0</v>
      </c>
      <c r="U6">
        <v>1</v>
      </c>
      <c r="V6">
        <f t="shared" si="1"/>
        <v>-4</v>
      </c>
      <c r="W6" t="s">
        <v>36</v>
      </c>
      <c r="AA6" t="s">
        <v>29</v>
      </c>
    </row>
    <row r="7" spans="1:27" ht="12">
      <c r="A7" t="s">
        <v>0</v>
      </c>
      <c r="B7" s="1">
        <v>37700</v>
      </c>
      <c r="C7" t="s">
        <v>37</v>
      </c>
      <c r="D7">
        <v>0</v>
      </c>
      <c r="E7">
        <v>0</v>
      </c>
      <c r="F7">
        <v>100</v>
      </c>
      <c r="G7">
        <f>-2-2</f>
        <v>-4</v>
      </c>
      <c r="H7">
        <f>-2-2</f>
        <v>-4</v>
      </c>
      <c r="I7">
        <f>-2-2</f>
        <v>-4</v>
      </c>
      <c r="J7">
        <v>1</v>
      </c>
      <c r="K7">
        <v>0</v>
      </c>
      <c r="L7">
        <v>0</v>
      </c>
      <c r="M7">
        <v>1</v>
      </c>
      <c r="N7">
        <v>0</v>
      </c>
      <c r="O7">
        <v>0</v>
      </c>
      <c r="P7">
        <v>0</v>
      </c>
      <c r="Q7">
        <v>0</v>
      </c>
      <c r="R7" t="s">
        <v>29</v>
      </c>
      <c r="S7">
        <f t="shared" si="0"/>
        <v>-4</v>
      </c>
      <c r="T7" t="s">
        <v>0</v>
      </c>
      <c r="U7">
        <f>-2-2</f>
        <v>-4</v>
      </c>
      <c r="V7">
        <f t="shared" si="1"/>
        <v>-4</v>
      </c>
      <c r="W7" t="s">
        <v>0</v>
      </c>
      <c r="AA7" t="s">
        <v>29</v>
      </c>
    </row>
    <row r="8" spans="1:27" ht="12">
      <c r="A8" t="s">
        <v>0</v>
      </c>
      <c r="B8" s="1">
        <v>37701</v>
      </c>
      <c r="C8" t="s">
        <v>38</v>
      </c>
      <c r="D8">
        <v>1</v>
      </c>
      <c r="E8">
        <v>100</v>
      </c>
      <c r="F8">
        <v>70</v>
      </c>
      <c r="G8">
        <v>2</v>
      </c>
      <c r="H8">
        <v>2</v>
      </c>
      <c r="I8">
        <v>2</v>
      </c>
      <c r="J8">
        <v>1</v>
      </c>
      <c r="K8">
        <v>0</v>
      </c>
      <c r="L8">
        <v>0</v>
      </c>
      <c r="M8">
        <v>1</v>
      </c>
      <c r="N8">
        <v>1</v>
      </c>
      <c r="O8">
        <v>1</v>
      </c>
      <c r="P8">
        <v>1</v>
      </c>
      <c r="Q8">
        <v>0</v>
      </c>
      <c r="R8" t="s">
        <v>28</v>
      </c>
      <c r="S8">
        <f t="shared" si="0"/>
        <v>-4</v>
      </c>
      <c r="T8" t="s">
        <v>0</v>
      </c>
      <c r="U8">
        <f>-2-2</f>
        <v>-4</v>
      </c>
      <c r="V8">
        <f t="shared" si="1"/>
        <v>-4</v>
      </c>
      <c r="W8" t="s">
        <v>0</v>
      </c>
      <c r="AA8" t="s">
        <v>29</v>
      </c>
    </row>
    <row r="9" spans="1:27" ht="12">
      <c r="A9" t="s">
        <v>0</v>
      </c>
      <c r="B9" s="1">
        <v>37705</v>
      </c>
      <c r="C9" t="s">
        <v>39</v>
      </c>
      <c r="D9">
        <v>1</v>
      </c>
      <c r="E9">
        <v>100</v>
      </c>
      <c r="F9">
        <v>135</v>
      </c>
      <c r="G9">
        <v>1</v>
      </c>
      <c r="H9">
        <v>1</v>
      </c>
      <c r="I9">
        <v>1</v>
      </c>
      <c r="J9">
        <v>1</v>
      </c>
      <c r="K9">
        <v>1</v>
      </c>
      <c r="L9">
        <v>1</v>
      </c>
      <c r="M9">
        <v>1</v>
      </c>
      <c r="N9">
        <v>1</v>
      </c>
      <c r="O9">
        <v>1</v>
      </c>
      <c r="P9">
        <v>1</v>
      </c>
      <c r="Q9">
        <v>1</v>
      </c>
      <c r="R9" t="s">
        <v>28</v>
      </c>
      <c r="S9">
        <f t="shared" si="0"/>
        <v>-4</v>
      </c>
      <c r="T9" t="s">
        <v>40</v>
      </c>
      <c r="U9">
        <v>2</v>
      </c>
      <c r="V9">
        <f t="shared" si="1"/>
        <v>-4</v>
      </c>
      <c r="W9" t="s">
        <v>41</v>
      </c>
      <c r="AA9" t="s">
        <v>42</v>
      </c>
    </row>
    <row r="10" spans="1:27" ht="12">
      <c r="A10" t="s">
        <v>0</v>
      </c>
      <c r="B10" s="1">
        <v>37707</v>
      </c>
      <c r="C10" t="s">
        <v>43</v>
      </c>
      <c r="D10">
        <v>0</v>
      </c>
      <c r="E10">
        <v>0</v>
      </c>
      <c r="F10">
        <v>164</v>
      </c>
      <c r="G10">
        <v>3</v>
      </c>
      <c r="H10">
        <v>3</v>
      </c>
      <c r="I10">
        <v>1</v>
      </c>
      <c r="J10">
        <v>0</v>
      </c>
      <c r="K10">
        <v>0</v>
      </c>
      <c r="L10">
        <v>0</v>
      </c>
      <c r="M10">
        <v>0</v>
      </c>
      <c r="N10">
        <v>1</v>
      </c>
      <c r="O10">
        <v>0</v>
      </c>
      <c r="P10">
        <v>0</v>
      </c>
      <c r="Q10">
        <v>0</v>
      </c>
      <c r="R10" t="s">
        <v>32</v>
      </c>
      <c r="S10">
        <f t="shared" si="0"/>
        <v>-4</v>
      </c>
      <c r="T10" t="s">
        <v>0</v>
      </c>
      <c r="U10">
        <v>1</v>
      </c>
      <c r="V10">
        <f t="shared" si="1"/>
        <v>-4</v>
      </c>
      <c r="W10" t="s">
        <v>44</v>
      </c>
      <c r="AA10" t="s">
        <v>45</v>
      </c>
    </row>
    <row r="11" spans="1:27" ht="12">
      <c r="A11" t="s">
        <v>0</v>
      </c>
      <c r="B11" s="1">
        <v>37712</v>
      </c>
      <c r="C11" t="s">
        <v>46</v>
      </c>
      <c r="D11">
        <v>0</v>
      </c>
      <c r="E11">
        <v>0</v>
      </c>
      <c r="F11">
        <v>45</v>
      </c>
      <c r="G11">
        <v>1</v>
      </c>
      <c r="H11">
        <v>1</v>
      </c>
      <c r="I11">
        <v>2</v>
      </c>
      <c r="J11">
        <v>0</v>
      </c>
      <c r="K11">
        <v>0</v>
      </c>
      <c r="L11">
        <v>0</v>
      </c>
      <c r="M11">
        <v>0</v>
      </c>
      <c r="N11">
        <v>1</v>
      </c>
      <c r="O11">
        <v>0</v>
      </c>
      <c r="P11">
        <v>0</v>
      </c>
      <c r="Q11">
        <v>0</v>
      </c>
      <c r="R11" t="s">
        <v>29</v>
      </c>
      <c r="S11">
        <f t="shared" si="0"/>
        <v>-4</v>
      </c>
      <c r="T11" t="s">
        <v>0</v>
      </c>
      <c r="U11">
        <f>-2-2</f>
        <v>-4</v>
      </c>
      <c r="V11">
        <f t="shared" si="1"/>
        <v>-4</v>
      </c>
      <c r="W11" t="s">
        <v>0</v>
      </c>
      <c r="AA11" t="s">
        <v>29</v>
      </c>
    </row>
    <row r="12" spans="1:27" ht="12">
      <c r="A12" t="s">
        <v>0</v>
      </c>
      <c r="B12" s="1">
        <v>37725</v>
      </c>
      <c r="C12" t="s">
        <v>47</v>
      </c>
      <c r="D12">
        <v>0</v>
      </c>
      <c r="E12">
        <v>0</v>
      </c>
      <c r="F12">
        <v>90</v>
      </c>
      <c r="G12">
        <v>1</v>
      </c>
      <c r="H12">
        <v>1</v>
      </c>
      <c r="I12">
        <v>1</v>
      </c>
      <c r="J12">
        <v>0</v>
      </c>
      <c r="K12">
        <v>0</v>
      </c>
      <c r="L12">
        <v>0</v>
      </c>
      <c r="M12">
        <v>0</v>
      </c>
      <c r="N12">
        <v>1</v>
      </c>
      <c r="O12">
        <v>0</v>
      </c>
      <c r="P12">
        <v>0</v>
      </c>
      <c r="Q12">
        <v>0</v>
      </c>
      <c r="R12" t="s">
        <v>32</v>
      </c>
      <c r="S12">
        <f t="shared" si="0"/>
        <v>-4</v>
      </c>
      <c r="T12" t="s">
        <v>0</v>
      </c>
      <c r="U12">
        <v>1</v>
      </c>
      <c r="V12">
        <f t="shared" si="1"/>
        <v>-4</v>
      </c>
      <c r="W12" t="s">
        <v>48</v>
      </c>
      <c r="AA12" t="s">
        <v>49</v>
      </c>
    </row>
    <row r="13" spans="1:27" ht="12">
      <c r="A13" t="s">
        <v>0</v>
      </c>
      <c r="B13" s="1">
        <v>37731</v>
      </c>
      <c r="C13" t="s">
        <v>50</v>
      </c>
      <c r="D13">
        <v>0</v>
      </c>
      <c r="E13">
        <v>0</v>
      </c>
      <c r="F13">
        <v>60</v>
      </c>
      <c r="G13">
        <v>4</v>
      </c>
      <c r="H13">
        <v>3</v>
      </c>
      <c r="I13">
        <v>4</v>
      </c>
      <c r="J13">
        <v>0</v>
      </c>
      <c r="K13">
        <v>0</v>
      </c>
      <c r="L13">
        <v>1</v>
      </c>
      <c r="M13">
        <v>0</v>
      </c>
      <c r="N13">
        <v>0</v>
      </c>
      <c r="O13">
        <v>0</v>
      </c>
      <c r="P13">
        <v>0</v>
      </c>
      <c r="Q13">
        <v>0</v>
      </c>
      <c r="R13" t="s">
        <v>32</v>
      </c>
      <c r="S13">
        <f t="shared" si="0"/>
        <v>-4</v>
      </c>
      <c r="T13" t="s">
        <v>0</v>
      </c>
      <c r="U13">
        <v>1</v>
      </c>
      <c r="V13">
        <f t="shared" si="1"/>
        <v>-4</v>
      </c>
      <c r="W13" t="s">
        <v>0</v>
      </c>
      <c r="AA13" t="s">
        <v>51</v>
      </c>
    </row>
    <row r="14" spans="1:27" ht="12">
      <c r="A14" t="s">
        <v>0</v>
      </c>
      <c r="B14" s="1">
        <v>37732</v>
      </c>
      <c r="C14" t="s">
        <v>52</v>
      </c>
      <c r="D14">
        <v>1</v>
      </c>
      <c r="E14">
        <v>100</v>
      </c>
      <c r="F14">
        <v>528</v>
      </c>
      <c r="G14">
        <v>1</v>
      </c>
      <c r="H14">
        <v>1</v>
      </c>
      <c r="I14">
        <v>1</v>
      </c>
      <c r="J14">
        <v>1</v>
      </c>
      <c r="K14">
        <v>0</v>
      </c>
      <c r="L14">
        <v>1</v>
      </c>
      <c r="M14">
        <v>1</v>
      </c>
      <c r="N14">
        <v>1</v>
      </c>
      <c r="O14">
        <v>0</v>
      </c>
      <c r="P14">
        <v>0</v>
      </c>
      <c r="Q14">
        <v>1</v>
      </c>
      <c r="R14" t="s">
        <v>28</v>
      </c>
      <c r="S14">
        <f t="shared" si="0"/>
        <v>-4</v>
      </c>
      <c r="T14" s="2" t="s">
        <v>53</v>
      </c>
      <c r="U14">
        <v>4</v>
      </c>
      <c r="V14">
        <f t="shared" si="1"/>
        <v>-4</v>
      </c>
      <c r="W14" t="s">
        <v>54</v>
      </c>
      <c r="AA14" t="s">
        <v>55</v>
      </c>
    </row>
    <row r="15" spans="1:27" ht="12">
      <c r="A15" t="s">
        <v>0</v>
      </c>
      <c r="B15" s="1">
        <v>37732</v>
      </c>
      <c r="C15" t="s">
        <v>56</v>
      </c>
      <c r="D15">
        <v>0</v>
      </c>
      <c r="E15">
        <v>0</v>
      </c>
      <c r="F15">
        <v>128</v>
      </c>
      <c r="G15">
        <v>2</v>
      </c>
      <c r="H15">
        <v>2</v>
      </c>
      <c r="I15">
        <v>2</v>
      </c>
      <c r="J15">
        <v>1</v>
      </c>
      <c r="K15">
        <v>0</v>
      </c>
      <c r="L15">
        <v>0</v>
      </c>
      <c r="M15">
        <v>0</v>
      </c>
      <c r="N15">
        <v>1</v>
      </c>
      <c r="O15">
        <v>0</v>
      </c>
      <c r="P15">
        <v>0</v>
      </c>
      <c r="Q15">
        <v>1</v>
      </c>
      <c r="R15" t="s">
        <v>32</v>
      </c>
      <c r="S15">
        <f t="shared" si="0"/>
        <v>-4</v>
      </c>
      <c r="T15" t="s">
        <v>0</v>
      </c>
      <c r="U15">
        <v>2</v>
      </c>
      <c r="V15">
        <f t="shared" si="1"/>
        <v>-4</v>
      </c>
      <c r="W15" t="s">
        <v>0</v>
      </c>
      <c r="AA15" t="s">
        <v>57</v>
      </c>
    </row>
    <row r="16" spans="1:27" ht="12">
      <c r="A16" t="s">
        <v>0</v>
      </c>
      <c r="B16" s="1">
        <v>37747</v>
      </c>
      <c r="C16" t="s">
        <v>58</v>
      </c>
      <c r="D16">
        <v>0</v>
      </c>
      <c r="E16">
        <v>0</v>
      </c>
      <c r="F16">
        <v>131</v>
      </c>
      <c r="G16">
        <v>4</v>
      </c>
      <c r="H16">
        <v>4</v>
      </c>
      <c r="I16">
        <v>3</v>
      </c>
      <c r="J16">
        <v>0</v>
      </c>
      <c r="K16">
        <v>0</v>
      </c>
      <c r="L16">
        <v>0</v>
      </c>
      <c r="M16">
        <v>0</v>
      </c>
      <c r="N16">
        <v>0</v>
      </c>
      <c r="O16">
        <v>0</v>
      </c>
      <c r="P16">
        <v>0</v>
      </c>
      <c r="Q16">
        <v>0</v>
      </c>
      <c r="R16" t="s">
        <v>32</v>
      </c>
      <c r="S16">
        <f t="shared" si="0"/>
        <v>-4</v>
      </c>
      <c r="T16" t="s">
        <v>0</v>
      </c>
      <c r="U16">
        <v>1</v>
      </c>
      <c r="V16">
        <f t="shared" si="1"/>
        <v>-4</v>
      </c>
      <c r="AA16" t="s">
        <v>59</v>
      </c>
    </row>
    <row r="17" spans="1:27" ht="12">
      <c r="A17" t="s">
        <v>0</v>
      </c>
      <c r="B17" s="1">
        <v>38020</v>
      </c>
      <c r="C17" t="s">
        <v>60</v>
      </c>
      <c r="D17">
        <v>1</v>
      </c>
      <c r="E17">
        <v>100</v>
      </c>
      <c r="F17">
        <v>525</v>
      </c>
      <c r="G17">
        <v>2</v>
      </c>
      <c r="H17">
        <v>3</v>
      </c>
      <c r="I17">
        <v>3</v>
      </c>
      <c r="J17">
        <v>1</v>
      </c>
      <c r="K17">
        <v>0</v>
      </c>
      <c r="L17">
        <v>1</v>
      </c>
      <c r="M17">
        <v>0</v>
      </c>
      <c r="N17">
        <v>1</v>
      </c>
      <c r="O17">
        <v>1</v>
      </c>
      <c r="P17">
        <v>1</v>
      </c>
      <c r="Q17">
        <v>1</v>
      </c>
      <c r="R17" t="s">
        <v>28</v>
      </c>
      <c r="S17">
        <f t="shared" si="0"/>
        <v>-4</v>
      </c>
      <c r="T17" t="s">
        <v>61</v>
      </c>
      <c r="U17">
        <v>1</v>
      </c>
      <c r="V17">
        <f t="shared" si="1"/>
        <v>-4</v>
      </c>
      <c r="W17" t="s">
        <v>62</v>
      </c>
      <c r="AA17" t="s">
        <v>63</v>
      </c>
    </row>
    <row r="18" spans="1:27" ht="12">
      <c r="A18" t="s">
        <v>0</v>
      </c>
      <c r="B18" s="1">
        <v>38100</v>
      </c>
      <c r="C18" t="s">
        <v>64</v>
      </c>
      <c r="D18">
        <v>1</v>
      </c>
      <c r="E18">
        <v>100</v>
      </c>
      <c r="F18">
        <v>127</v>
      </c>
      <c r="G18">
        <v>1</v>
      </c>
      <c r="H18">
        <v>1</v>
      </c>
      <c r="I18">
        <v>1</v>
      </c>
      <c r="J18">
        <v>0</v>
      </c>
      <c r="K18">
        <v>0</v>
      </c>
      <c r="L18">
        <v>0</v>
      </c>
      <c r="M18">
        <v>0</v>
      </c>
      <c r="N18">
        <v>1</v>
      </c>
      <c r="O18">
        <v>0</v>
      </c>
      <c r="P18">
        <v>0</v>
      </c>
      <c r="Q18">
        <v>0</v>
      </c>
      <c r="R18" t="s">
        <v>28</v>
      </c>
      <c r="S18">
        <f t="shared" si="0"/>
        <v>-4</v>
      </c>
      <c r="T18" t="s">
        <v>65</v>
      </c>
      <c r="U18">
        <v>2</v>
      </c>
      <c r="V18">
        <f t="shared" si="1"/>
        <v>-4</v>
      </c>
      <c r="W18" t="s">
        <v>66</v>
      </c>
      <c r="AA18" t="s">
        <v>29</v>
      </c>
    </row>
    <row r="19" spans="1:27" ht="12">
      <c r="A19" t="s">
        <v>0</v>
      </c>
      <c r="B19" s="1">
        <v>38100</v>
      </c>
      <c r="C19" t="s">
        <v>67</v>
      </c>
      <c r="D19">
        <v>0</v>
      </c>
      <c r="E19">
        <v>0</v>
      </c>
      <c r="F19">
        <v>167</v>
      </c>
      <c r="G19">
        <v>1</v>
      </c>
      <c r="H19">
        <v>2</v>
      </c>
      <c r="I19">
        <v>2</v>
      </c>
      <c r="J19">
        <v>1</v>
      </c>
      <c r="K19">
        <v>0</v>
      </c>
      <c r="L19">
        <v>1</v>
      </c>
      <c r="M19">
        <v>0</v>
      </c>
      <c r="N19">
        <v>0</v>
      </c>
      <c r="O19">
        <v>0</v>
      </c>
      <c r="P19">
        <v>0</v>
      </c>
      <c r="Q19">
        <v>1</v>
      </c>
      <c r="R19" t="s">
        <v>32</v>
      </c>
      <c r="S19">
        <f t="shared" si="0"/>
        <v>-4</v>
      </c>
      <c r="T19" t="s">
        <v>0</v>
      </c>
      <c r="U19">
        <v>2</v>
      </c>
      <c r="V19">
        <f t="shared" si="1"/>
        <v>-4</v>
      </c>
      <c r="W19" t="s">
        <v>68</v>
      </c>
      <c r="AA19" t="s">
        <v>69</v>
      </c>
    </row>
    <row r="20" spans="1:27" ht="12">
      <c r="A20" t="s">
        <v>0</v>
      </c>
      <c r="B20" s="1">
        <v>38100</v>
      </c>
      <c r="C20" t="s">
        <v>70</v>
      </c>
      <c r="D20">
        <v>0</v>
      </c>
      <c r="E20">
        <v>0</v>
      </c>
      <c r="F20">
        <v>186</v>
      </c>
      <c r="G20">
        <v>1</v>
      </c>
      <c r="H20">
        <v>2</v>
      </c>
      <c r="I20">
        <v>2</v>
      </c>
      <c r="J20">
        <v>1</v>
      </c>
      <c r="K20">
        <v>0</v>
      </c>
      <c r="L20">
        <v>1</v>
      </c>
      <c r="M20">
        <v>0</v>
      </c>
      <c r="N20">
        <v>0</v>
      </c>
      <c r="O20">
        <v>0</v>
      </c>
      <c r="P20">
        <v>0</v>
      </c>
      <c r="Q20">
        <v>1</v>
      </c>
      <c r="R20" t="s">
        <v>32</v>
      </c>
      <c r="S20">
        <f t="shared" si="0"/>
        <v>-4</v>
      </c>
      <c r="T20" t="s">
        <v>0</v>
      </c>
      <c r="U20">
        <v>2</v>
      </c>
      <c r="V20">
        <f t="shared" si="1"/>
        <v>-4</v>
      </c>
      <c r="W20" t="s">
        <v>71</v>
      </c>
      <c r="AA20" t="s">
        <v>69</v>
      </c>
    </row>
    <row r="21" spans="1:27" ht="12">
      <c r="A21" t="s">
        <v>0</v>
      </c>
      <c r="B21" s="1">
        <v>38100</v>
      </c>
      <c r="C21" t="s">
        <v>72</v>
      </c>
      <c r="D21">
        <v>1</v>
      </c>
      <c r="E21">
        <v>100</v>
      </c>
      <c r="F21">
        <v>98</v>
      </c>
      <c r="G21">
        <v>1</v>
      </c>
      <c r="H21">
        <v>1</v>
      </c>
      <c r="I21">
        <v>1</v>
      </c>
      <c r="J21">
        <v>0</v>
      </c>
      <c r="K21">
        <v>0</v>
      </c>
      <c r="L21">
        <v>0</v>
      </c>
      <c r="M21">
        <v>0</v>
      </c>
      <c r="N21">
        <v>0</v>
      </c>
      <c r="O21">
        <v>0</v>
      </c>
      <c r="P21">
        <v>0</v>
      </c>
      <c r="Q21">
        <v>1</v>
      </c>
      <c r="R21" t="s">
        <v>28</v>
      </c>
      <c r="S21">
        <f t="shared" si="0"/>
        <v>-4</v>
      </c>
      <c r="T21" t="s">
        <v>73</v>
      </c>
      <c r="U21">
        <f>-2-2</f>
        <v>-4</v>
      </c>
      <c r="V21">
        <f t="shared" si="1"/>
        <v>-4</v>
      </c>
      <c r="W21" t="s">
        <v>74</v>
      </c>
      <c r="AA21" t="s">
        <v>29</v>
      </c>
    </row>
    <row r="22" spans="1:27" ht="12">
      <c r="A22" t="s">
        <v>0</v>
      </c>
      <c r="B22" s="1">
        <v>38100</v>
      </c>
      <c r="C22" t="s">
        <v>75</v>
      </c>
      <c r="D22">
        <v>1</v>
      </c>
      <c r="E22">
        <v>100</v>
      </c>
      <c r="F22">
        <v>110</v>
      </c>
      <c r="G22">
        <v>1</v>
      </c>
      <c r="H22">
        <v>1</v>
      </c>
      <c r="I22">
        <v>1</v>
      </c>
      <c r="J22">
        <v>0</v>
      </c>
      <c r="K22">
        <v>0</v>
      </c>
      <c r="L22">
        <v>1</v>
      </c>
      <c r="M22">
        <v>0</v>
      </c>
      <c r="N22">
        <v>1</v>
      </c>
      <c r="O22">
        <v>0</v>
      </c>
      <c r="P22">
        <v>1</v>
      </c>
      <c r="Q22">
        <v>0</v>
      </c>
      <c r="R22" t="s">
        <v>28</v>
      </c>
      <c r="S22">
        <f t="shared" si="0"/>
        <v>-4</v>
      </c>
      <c r="T22" t="s">
        <v>76</v>
      </c>
      <c r="U22">
        <v>4</v>
      </c>
      <c r="V22">
        <f t="shared" si="1"/>
        <v>-4</v>
      </c>
      <c r="W22" t="s">
        <v>77</v>
      </c>
      <c r="AA22" t="s">
        <v>78</v>
      </c>
    </row>
    <row r="23" spans="1:27" ht="12">
      <c r="A23" t="s">
        <v>0</v>
      </c>
      <c r="B23" s="1">
        <v>38101</v>
      </c>
      <c r="C23" t="s">
        <v>79</v>
      </c>
      <c r="D23">
        <v>1</v>
      </c>
      <c r="E23">
        <v>100</v>
      </c>
      <c r="F23">
        <v>273</v>
      </c>
      <c r="G23">
        <v>2</v>
      </c>
      <c r="H23">
        <v>2</v>
      </c>
      <c r="I23">
        <v>2</v>
      </c>
      <c r="J23">
        <v>1</v>
      </c>
      <c r="K23">
        <v>1</v>
      </c>
      <c r="L23">
        <v>1</v>
      </c>
      <c r="M23">
        <v>1</v>
      </c>
      <c r="N23">
        <v>0</v>
      </c>
      <c r="O23">
        <v>1</v>
      </c>
      <c r="P23">
        <v>0</v>
      </c>
      <c r="Q23">
        <v>1</v>
      </c>
      <c r="R23" t="s">
        <v>28</v>
      </c>
      <c r="S23">
        <f t="shared" si="0"/>
        <v>-4</v>
      </c>
      <c r="T23" t="s">
        <v>80</v>
      </c>
      <c r="U23">
        <v>4</v>
      </c>
      <c r="V23">
        <f t="shared" si="1"/>
        <v>-4</v>
      </c>
      <c r="W23" t="s">
        <v>81</v>
      </c>
      <c r="AA23" t="s">
        <v>82</v>
      </c>
    </row>
    <row r="24" spans="1:27" ht="12">
      <c r="A24" t="s">
        <v>0</v>
      </c>
      <c r="B24" s="1">
        <v>38101</v>
      </c>
      <c r="C24" t="s">
        <v>83</v>
      </c>
      <c r="D24">
        <v>1</v>
      </c>
      <c r="E24">
        <v>100</v>
      </c>
      <c r="F24">
        <v>1717</v>
      </c>
      <c r="G24">
        <v>1</v>
      </c>
      <c r="H24">
        <v>1</v>
      </c>
      <c r="I24">
        <v>1</v>
      </c>
      <c r="J24">
        <v>0</v>
      </c>
      <c r="K24">
        <v>0</v>
      </c>
      <c r="L24">
        <v>0</v>
      </c>
      <c r="M24">
        <v>0</v>
      </c>
      <c r="N24">
        <v>1</v>
      </c>
      <c r="O24">
        <v>0</v>
      </c>
      <c r="P24">
        <v>0</v>
      </c>
      <c r="Q24">
        <v>0</v>
      </c>
      <c r="R24" t="s">
        <v>28</v>
      </c>
      <c r="S24">
        <f t="shared" si="0"/>
        <v>-4</v>
      </c>
      <c r="T24" t="s">
        <v>0</v>
      </c>
      <c r="U24">
        <v>1</v>
      </c>
      <c r="V24">
        <f t="shared" si="1"/>
        <v>-4</v>
      </c>
      <c r="W24" t="s">
        <v>0</v>
      </c>
      <c r="AA24" t="s">
        <v>29</v>
      </c>
    </row>
    <row r="25" spans="1:27" ht="12">
      <c r="A25" t="s">
        <v>0</v>
      </c>
      <c r="B25" s="1">
        <v>38101</v>
      </c>
      <c r="C25" t="s">
        <v>84</v>
      </c>
      <c r="D25">
        <v>1</v>
      </c>
      <c r="E25">
        <v>100</v>
      </c>
      <c r="F25">
        <v>971</v>
      </c>
      <c r="G25">
        <v>3</v>
      </c>
      <c r="H25">
        <v>1</v>
      </c>
      <c r="I25">
        <v>1</v>
      </c>
      <c r="J25">
        <v>0</v>
      </c>
      <c r="K25">
        <v>0</v>
      </c>
      <c r="L25">
        <v>0</v>
      </c>
      <c r="M25">
        <v>0</v>
      </c>
      <c r="N25">
        <v>0</v>
      </c>
      <c r="O25">
        <v>0</v>
      </c>
      <c r="P25">
        <v>0</v>
      </c>
      <c r="Q25">
        <v>1</v>
      </c>
      <c r="R25" t="s">
        <v>28</v>
      </c>
      <c r="S25">
        <f t="shared" si="0"/>
        <v>-4</v>
      </c>
      <c r="T25" t="s">
        <v>85</v>
      </c>
      <c r="U25">
        <v>1</v>
      </c>
      <c r="V25">
        <f t="shared" si="1"/>
        <v>-4</v>
      </c>
      <c r="W25" t="s">
        <v>86</v>
      </c>
      <c r="AA25" t="s">
        <v>87</v>
      </c>
    </row>
    <row r="26" spans="1:27" ht="12">
      <c r="A26" t="s">
        <v>0</v>
      </c>
      <c r="B26" s="1">
        <v>38103</v>
      </c>
      <c r="C26" t="s">
        <v>88</v>
      </c>
      <c r="D26">
        <v>1</v>
      </c>
      <c r="E26">
        <v>100</v>
      </c>
      <c r="F26">
        <v>84</v>
      </c>
      <c r="G26">
        <v>1</v>
      </c>
      <c r="H26">
        <v>2</v>
      </c>
      <c r="I26">
        <v>1</v>
      </c>
      <c r="J26">
        <v>0</v>
      </c>
      <c r="K26">
        <v>0</v>
      </c>
      <c r="L26">
        <v>0</v>
      </c>
      <c r="M26">
        <v>1</v>
      </c>
      <c r="N26">
        <v>1</v>
      </c>
      <c r="O26">
        <v>0</v>
      </c>
      <c r="P26">
        <v>0</v>
      </c>
      <c r="Q26">
        <v>0</v>
      </c>
      <c r="R26" t="s">
        <v>28</v>
      </c>
      <c r="S26">
        <f t="shared" si="0"/>
        <v>-4</v>
      </c>
      <c r="T26" t="s">
        <v>89</v>
      </c>
      <c r="U26">
        <v>1</v>
      </c>
      <c r="V26">
        <f t="shared" si="1"/>
        <v>-4</v>
      </c>
      <c r="W26" t="s">
        <v>0</v>
      </c>
      <c r="AA26" t="s">
        <v>29</v>
      </c>
    </row>
    <row r="27" spans="1:27" ht="12">
      <c r="A27" t="s">
        <v>0</v>
      </c>
      <c r="B27" s="1">
        <v>38103</v>
      </c>
      <c r="C27" t="s">
        <v>90</v>
      </c>
      <c r="D27">
        <v>1</v>
      </c>
      <c r="E27">
        <v>100</v>
      </c>
      <c r="F27">
        <v>146</v>
      </c>
      <c r="G27">
        <v>1</v>
      </c>
      <c r="H27">
        <v>1</v>
      </c>
      <c r="I27">
        <v>1</v>
      </c>
      <c r="J27">
        <v>1</v>
      </c>
      <c r="K27">
        <v>1</v>
      </c>
      <c r="L27">
        <v>1</v>
      </c>
      <c r="M27">
        <v>1</v>
      </c>
      <c r="N27">
        <v>1</v>
      </c>
      <c r="O27">
        <v>1</v>
      </c>
      <c r="P27">
        <v>0</v>
      </c>
      <c r="Q27">
        <v>0</v>
      </c>
      <c r="R27" t="s">
        <v>28</v>
      </c>
      <c r="S27">
        <f t="shared" si="0"/>
        <v>-4</v>
      </c>
      <c r="T27" t="s">
        <v>91</v>
      </c>
      <c r="U27">
        <v>2</v>
      </c>
      <c r="V27">
        <f t="shared" si="1"/>
        <v>-4</v>
      </c>
      <c r="W27" t="s">
        <v>92</v>
      </c>
      <c r="AA27" t="s">
        <v>93</v>
      </c>
    </row>
    <row r="28" spans="1:27" ht="12">
      <c r="A28" t="s">
        <v>0</v>
      </c>
      <c r="B28" s="1">
        <v>38103</v>
      </c>
      <c r="C28" t="s">
        <v>94</v>
      </c>
      <c r="D28">
        <v>0</v>
      </c>
      <c r="E28">
        <v>0</v>
      </c>
      <c r="F28">
        <v>389</v>
      </c>
      <c r="G28">
        <v>1</v>
      </c>
      <c r="H28">
        <v>1</v>
      </c>
      <c r="I28">
        <v>1</v>
      </c>
      <c r="J28">
        <v>0</v>
      </c>
      <c r="K28">
        <v>0</v>
      </c>
      <c r="L28">
        <v>0</v>
      </c>
      <c r="M28">
        <v>1</v>
      </c>
      <c r="N28">
        <v>0</v>
      </c>
      <c r="O28">
        <v>0</v>
      </c>
      <c r="P28">
        <v>0</v>
      </c>
      <c r="Q28">
        <v>0</v>
      </c>
      <c r="R28" t="s">
        <v>29</v>
      </c>
      <c r="S28">
        <f t="shared" si="0"/>
        <v>-4</v>
      </c>
      <c r="T28" t="s">
        <v>0</v>
      </c>
      <c r="U28">
        <v>2</v>
      </c>
      <c r="V28">
        <f t="shared" si="1"/>
        <v>-4</v>
      </c>
      <c r="W28" s="2" t="s">
        <v>95</v>
      </c>
      <c r="AA28" t="s">
        <v>29</v>
      </c>
    </row>
    <row r="29" spans="1:27" ht="12">
      <c r="A29" t="s">
        <v>0</v>
      </c>
      <c r="B29" s="1">
        <v>38108</v>
      </c>
      <c r="C29" t="s">
        <v>96</v>
      </c>
      <c r="D29">
        <v>1</v>
      </c>
      <c r="E29">
        <v>100</v>
      </c>
      <c r="F29">
        <v>851</v>
      </c>
      <c r="G29">
        <v>1</v>
      </c>
      <c r="H29">
        <v>1</v>
      </c>
      <c r="I29">
        <v>1</v>
      </c>
      <c r="J29">
        <v>1</v>
      </c>
      <c r="K29">
        <v>1</v>
      </c>
      <c r="L29">
        <v>1</v>
      </c>
      <c r="M29">
        <v>1</v>
      </c>
      <c r="N29">
        <v>1</v>
      </c>
      <c r="O29">
        <v>1</v>
      </c>
      <c r="P29">
        <v>0</v>
      </c>
      <c r="Q29">
        <v>1</v>
      </c>
      <c r="R29" t="s">
        <v>28</v>
      </c>
      <c r="S29">
        <f t="shared" si="0"/>
        <v>-4</v>
      </c>
      <c r="T29" s="2" t="s">
        <v>97</v>
      </c>
      <c r="U29">
        <v>2</v>
      </c>
      <c r="V29">
        <f t="shared" si="1"/>
        <v>-4</v>
      </c>
      <c r="W29" s="2" t="s">
        <v>98</v>
      </c>
      <c r="AA29" t="s">
        <v>99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Totten, Marci</dc:creator>
  <cp:keywords/>
  <dc:description/>
  <cp:lastModifiedBy>Totten, Marci</cp:lastModifiedBy>
  <cp:lastPrinted>2006-06-19T16:31:01Z</cp:lastPrinted>
  <dcterms:created xsi:type="dcterms:W3CDTF">2012-11-06T16:36:45Z</dcterms:created>
  <dcterms:modified xsi:type="dcterms:W3CDTF">2012-11-06T16:36:45Z</dcterms:modified>
  <cp:category/>
  <cp:version/>
  <cp:contentType/>
  <cp:contentStatus/>
</cp:coreProperties>
</file>