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heet1" sheetId="1" r:id="rId1"/>
  </sheets>
  <definedNames>
    <definedName name="_xlnm.Print_Area" localSheetId="0">'Sheet1'!$A$1:$G$100</definedName>
  </definedNames>
  <calcPr fullCalcOnLoad="1"/>
</workbook>
</file>

<file path=xl/sharedStrings.xml><?xml version="1.0" encoding="utf-8"?>
<sst xmlns="http://schemas.openxmlformats.org/spreadsheetml/2006/main" count="76" uniqueCount="50">
  <si>
    <t>No</t>
  </si>
  <si>
    <t>Yes</t>
  </si>
  <si>
    <t>Once</t>
  </si>
  <si>
    <t>Twice</t>
  </si>
  <si>
    <t>3 times</t>
  </si>
  <si>
    <t>4 times</t>
  </si>
  <si>
    <t>5 times</t>
  </si>
  <si>
    <t>6 or more times</t>
  </si>
  <si>
    <t>Excellent</t>
  </si>
  <si>
    <t>Good</t>
  </si>
  <si>
    <t>Fair</t>
  </si>
  <si>
    <t>Poor</t>
  </si>
  <si>
    <t>Total</t>
  </si>
  <si>
    <t xml:space="preserve">1. At CSM, students are not assigned counselors; they can choose which counselor(s) they want to see. </t>
  </si>
  <si>
    <t xml:space="preserve">Do you have one counselor that you meet with on a regular basis (at least once a semester)? </t>
  </si>
  <si>
    <t>2. When you schedule a counseling appointment how do you select a counselor? (Check ALL that apply)</t>
  </si>
  <si>
    <t>Whichever counselor is available given my schedule</t>
  </si>
  <si>
    <t>I attempt to schedule with a specific counselor</t>
  </si>
  <si>
    <t>I attempt to schedule an appointment with a counselor or advisor who specializes in my major</t>
  </si>
  <si>
    <t>I never schedule appointments but try and drop in to receive services</t>
  </si>
  <si>
    <t>Other</t>
  </si>
  <si>
    <t>Counseling Services</t>
  </si>
  <si>
    <t xml:space="preserve">3. Do you find it easy to schedule an appointment to meet with a counselor? </t>
  </si>
  <si>
    <t>By phone</t>
  </si>
  <si>
    <t>In person in the Counseling Center</t>
  </si>
  <si>
    <t>4.  How do you typically schedule an appointment to meet with a counselor?</t>
  </si>
  <si>
    <t>5.  How many times have you met with a counselor in the past year?</t>
  </si>
  <si>
    <t>6.  Are you associated with any special programs? (Check ALL that apply)</t>
  </si>
  <si>
    <t>EOPS</t>
  </si>
  <si>
    <t>DSPS</t>
  </si>
  <si>
    <t>Multicultural Center</t>
  </si>
  <si>
    <t>Financial Aid</t>
  </si>
  <si>
    <t>International Student</t>
  </si>
  <si>
    <t>Athletics</t>
  </si>
  <si>
    <t>Learning Community</t>
  </si>
  <si>
    <t>7.  As a result of counseling services, have you been able to clarify for yourself a primary educational goal?</t>
  </si>
  <si>
    <t>8.  What is your primary education goal?</t>
  </si>
  <si>
    <t>Complete an Associates's Degree and transfer to a university</t>
  </si>
  <si>
    <t>Transfer to a university without an Associate's Degree</t>
  </si>
  <si>
    <t>Complete an Associate's Degree and enter the work force</t>
  </si>
  <si>
    <t>Complete a vocational certificate</t>
  </si>
  <si>
    <t>Personal enrichment</t>
  </si>
  <si>
    <t>Undecided</t>
  </si>
  <si>
    <t>9.  As a result of using counseling services, do you understand what you need to do to accomplish your education goals?</t>
  </si>
  <si>
    <t>10.  As a result of using counseling, are you aware of other support services on campus available for your use</t>
  </si>
  <si>
    <t>(i.e., transfer services, career development services, financial aid, DSPS, EOPS, etc)</t>
  </si>
  <si>
    <t>11.  Ability of my counselor to answer my questions:</t>
  </si>
  <si>
    <t>Unsatisfactory</t>
  </si>
  <si>
    <t>12.  Overall quality of counseling services received:</t>
  </si>
  <si>
    <t>CSM Student Services Program Improvement Surveys, 2007-2009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</si>
</sst>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9" fontId="0" fillId="33" borderId="0" xfId="57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9" fontId="0" fillId="33" borderId="10" xfId="57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80.57421875" style="2" bestFit="1" customWidth="1"/>
    <col min="3" max="3" width="11.57421875" style="2" bestFit="1" customWidth="1"/>
    <col min="4" max="8" width="9.140625" style="2" customWidth="1"/>
    <col min="9" max="9" width="25.57421875" style="2" customWidth="1"/>
    <col min="10" max="16384" width="9.140625" style="2" customWidth="1"/>
  </cols>
  <sheetData>
    <row r="1" spans="1:9" ht="18">
      <c r="A1" s="10" t="s">
        <v>49</v>
      </c>
      <c r="B1" s="10"/>
      <c r="C1" s="10"/>
      <c r="D1" s="10"/>
      <c r="E1" s="10"/>
      <c r="F1" s="10"/>
      <c r="G1" s="10"/>
      <c r="H1" s="1"/>
      <c r="I1" s="1"/>
    </row>
    <row r="2" spans="1:9" ht="15">
      <c r="A2" s="11" t="s">
        <v>21</v>
      </c>
      <c r="B2" s="11"/>
      <c r="C2" s="11"/>
      <c r="D2" s="11"/>
      <c r="E2" s="11"/>
      <c r="F2" s="11"/>
      <c r="G2" s="11"/>
      <c r="H2" s="1"/>
      <c r="I2" s="1"/>
    </row>
    <row r="5" s="3" customFormat="1" ht="12.75">
      <c r="A5" s="3" t="s">
        <v>13</v>
      </c>
    </row>
    <row r="6" s="3" customFormat="1" ht="12.75">
      <c r="A6" s="3" t="s">
        <v>14</v>
      </c>
    </row>
    <row r="7" spans="2:5" ht="12">
      <c r="B7" s="2" t="s">
        <v>1</v>
      </c>
      <c r="C7" s="4">
        <f>27+50</f>
        <v>77</v>
      </c>
      <c r="D7" s="6">
        <f>C7/$C$9</f>
        <v>0.46107784431137727</v>
      </c>
      <c r="E7" s="5"/>
    </row>
    <row r="8" spans="2:5" ht="12">
      <c r="B8" s="7" t="s">
        <v>0</v>
      </c>
      <c r="C8" s="8">
        <f>38+52</f>
        <v>90</v>
      </c>
      <c r="D8" s="9">
        <f>C8/$C$9</f>
        <v>0.5389221556886228</v>
      </c>
      <c r="E8" s="5"/>
    </row>
    <row r="9" spans="2:5" ht="12">
      <c r="B9" s="2" t="s">
        <v>12</v>
      </c>
      <c r="C9" s="4">
        <f>SUM(C7:C8)</f>
        <v>167</v>
      </c>
      <c r="D9" s="6">
        <f>C9/$C$9</f>
        <v>1</v>
      </c>
      <c r="E9" s="4"/>
    </row>
    <row r="12" s="3" customFormat="1" ht="12.75">
      <c r="A12" s="3" t="s">
        <v>15</v>
      </c>
    </row>
    <row r="13" spans="2:5" ht="12">
      <c r="B13" s="2" t="s">
        <v>16</v>
      </c>
      <c r="C13" s="4">
        <f>31+53</f>
        <v>84</v>
      </c>
      <c r="D13" s="6">
        <f aca="true" t="shared" si="0" ref="D13:D18">C13/$C$18</f>
        <v>0.4117647058823529</v>
      </c>
      <c r="E13" s="5"/>
    </row>
    <row r="14" spans="2:5" ht="12">
      <c r="B14" s="2" t="s">
        <v>17</v>
      </c>
      <c r="C14" s="4">
        <f>33+46</f>
        <v>79</v>
      </c>
      <c r="D14" s="6">
        <f t="shared" si="0"/>
        <v>0.3872549019607843</v>
      </c>
      <c r="E14" s="5"/>
    </row>
    <row r="15" spans="2:5" ht="12">
      <c r="B15" s="2" t="s">
        <v>18</v>
      </c>
      <c r="C15" s="4">
        <f>16+12</f>
        <v>28</v>
      </c>
      <c r="D15" s="6">
        <f t="shared" si="0"/>
        <v>0.13725490196078433</v>
      </c>
      <c r="E15" s="5"/>
    </row>
    <row r="16" spans="2:5" ht="12">
      <c r="B16" s="2" t="s">
        <v>19</v>
      </c>
      <c r="C16" s="4">
        <f>1+3</f>
        <v>4</v>
      </c>
      <c r="D16" s="6">
        <f t="shared" si="0"/>
        <v>0.0196078431372549</v>
      </c>
      <c r="E16" s="5"/>
    </row>
    <row r="17" spans="2:5" ht="12">
      <c r="B17" s="7" t="s">
        <v>20</v>
      </c>
      <c r="C17" s="8">
        <f>2+7</f>
        <v>9</v>
      </c>
      <c r="D17" s="9">
        <f t="shared" si="0"/>
        <v>0.04411764705882353</v>
      </c>
      <c r="E17" s="5"/>
    </row>
    <row r="18" spans="2:5" ht="12">
      <c r="B18" s="2" t="s">
        <v>12</v>
      </c>
      <c r="C18" s="4">
        <f>SUM(C13:C17)</f>
        <v>204</v>
      </c>
      <c r="D18" s="6">
        <f t="shared" si="0"/>
        <v>1</v>
      </c>
      <c r="E18" s="4"/>
    </row>
    <row r="21" s="3" customFormat="1" ht="12.75">
      <c r="A21" s="3" t="s">
        <v>22</v>
      </c>
    </row>
    <row r="22" spans="2:5" ht="12">
      <c r="B22" s="2" t="s">
        <v>1</v>
      </c>
      <c r="C22" s="4">
        <f>50+85</f>
        <v>135</v>
      </c>
      <c r="D22" s="6">
        <f>C22/$C$24</f>
        <v>0.8083832335329342</v>
      </c>
      <c r="E22" s="5"/>
    </row>
    <row r="23" spans="2:5" ht="12">
      <c r="B23" s="7" t="s">
        <v>0</v>
      </c>
      <c r="C23" s="8">
        <f>15+17</f>
        <v>32</v>
      </c>
      <c r="D23" s="9">
        <f>C23/$C$24</f>
        <v>0.19161676646706588</v>
      </c>
      <c r="E23" s="5"/>
    </row>
    <row r="24" spans="2:5" ht="12">
      <c r="B24" s="2" t="s">
        <v>12</v>
      </c>
      <c r="C24" s="4">
        <f>SUM(C22:C23)</f>
        <v>167</v>
      </c>
      <c r="D24" s="6">
        <f>C24/$C$24</f>
        <v>1</v>
      </c>
      <c r="E24" s="4"/>
    </row>
    <row r="27" s="3" customFormat="1" ht="12.75">
      <c r="A27" s="3" t="s">
        <v>25</v>
      </c>
    </row>
    <row r="28" spans="2:5" ht="12">
      <c r="B28" s="2" t="s">
        <v>23</v>
      </c>
      <c r="C28" s="4">
        <f>22+37</f>
        <v>59</v>
      </c>
      <c r="D28" s="6">
        <f>C28/$C$30</f>
        <v>0.3619631901840491</v>
      </c>
      <c r="E28" s="5"/>
    </row>
    <row r="29" spans="2:5" ht="12">
      <c r="B29" s="7" t="s">
        <v>24</v>
      </c>
      <c r="C29" s="8">
        <f>40+64</f>
        <v>104</v>
      </c>
      <c r="D29" s="9">
        <f>C29/$C$30</f>
        <v>0.6380368098159509</v>
      </c>
      <c r="E29" s="5"/>
    </row>
    <row r="30" spans="2:5" ht="12">
      <c r="B30" s="2" t="s">
        <v>12</v>
      </c>
      <c r="C30" s="4">
        <f>SUM(C28:C29)</f>
        <v>163</v>
      </c>
      <c r="D30" s="6">
        <f>C30/$C$30</f>
        <v>1</v>
      </c>
      <c r="E30" s="4"/>
    </row>
    <row r="33" s="3" customFormat="1" ht="12.75">
      <c r="A33" s="3" t="s">
        <v>26</v>
      </c>
    </row>
    <row r="34" spans="2:5" ht="12">
      <c r="B34" s="2" t="s">
        <v>2</v>
      </c>
      <c r="C34" s="4">
        <f>17+21</f>
        <v>38</v>
      </c>
      <c r="D34" s="6">
        <f aca="true" t="shared" si="1" ref="D34:D40">C34/$C$40</f>
        <v>0.23170731707317074</v>
      </c>
      <c r="E34" s="5"/>
    </row>
    <row r="35" spans="2:5" ht="12">
      <c r="B35" s="2" t="s">
        <v>3</v>
      </c>
      <c r="C35" s="4">
        <f>19+24</f>
        <v>43</v>
      </c>
      <c r="D35" s="6">
        <f t="shared" si="1"/>
        <v>0.2621951219512195</v>
      </c>
      <c r="E35" s="5"/>
    </row>
    <row r="36" spans="2:5" ht="12">
      <c r="B36" s="2" t="s">
        <v>4</v>
      </c>
      <c r="C36" s="4">
        <f>14+26</f>
        <v>40</v>
      </c>
      <c r="D36" s="6">
        <f t="shared" si="1"/>
        <v>0.24390243902439024</v>
      </c>
      <c r="E36" s="5"/>
    </row>
    <row r="37" spans="2:5" ht="12">
      <c r="B37" s="2" t="s">
        <v>5</v>
      </c>
      <c r="C37" s="4">
        <f>6+16</f>
        <v>22</v>
      </c>
      <c r="D37" s="6">
        <f t="shared" si="1"/>
        <v>0.13414634146341464</v>
      </c>
      <c r="E37" s="5"/>
    </row>
    <row r="38" spans="2:5" ht="12">
      <c r="B38" s="2" t="s">
        <v>6</v>
      </c>
      <c r="C38" s="4">
        <f>4+3</f>
        <v>7</v>
      </c>
      <c r="D38" s="6">
        <f t="shared" si="1"/>
        <v>0.042682926829268296</v>
      </c>
      <c r="E38" s="5"/>
    </row>
    <row r="39" spans="2:5" ht="12">
      <c r="B39" s="7" t="s">
        <v>7</v>
      </c>
      <c r="C39" s="8">
        <f>3+11</f>
        <v>14</v>
      </c>
      <c r="D39" s="9">
        <f t="shared" si="1"/>
        <v>0.08536585365853659</v>
      </c>
      <c r="E39" s="5"/>
    </row>
    <row r="40" spans="2:5" ht="12">
      <c r="B40" s="2" t="s">
        <v>12</v>
      </c>
      <c r="C40" s="4">
        <f>SUM(C34:C39)</f>
        <v>164</v>
      </c>
      <c r="D40" s="6">
        <f t="shared" si="1"/>
        <v>1</v>
      </c>
      <c r="E40" s="4"/>
    </row>
    <row r="43" s="3" customFormat="1" ht="12.75">
      <c r="A43" s="3" t="s">
        <v>27</v>
      </c>
    </row>
    <row r="44" spans="2:5" ht="12">
      <c r="B44" s="2" t="s">
        <v>28</v>
      </c>
      <c r="C44" s="4">
        <f>2+7</f>
        <v>9</v>
      </c>
      <c r="D44" s="6">
        <f>C44/$C$52</f>
        <v>0.11538461538461539</v>
      </c>
      <c r="E44" s="5"/>
    </row>
    <row r="45" spans="2:5" ht="12">
      <c r="B45" s="2" t="s">
        <v>29</v>
      </c>
      <c r="C45" s="4">
        <f>4+1</f>
        <v>5</v>
      </c>
      <c r="D45" s="6">
        <f aca="true" t="shared" si="2" ref="D45:D50">C45/$C$52</f>
        <v>0.0641025641025641</v>
      </c>
      <c r="E45" s="5"/>
    </row>
    <row r="46" spans="2:5" ht="12">
      <c r="B46" s="2" t="s">
        <v>30</v>
      </c>
      <c r="C46" s="4">
        <f>1+1</f>
        <v>2</v>
      </c>
      <c r="D46" s="6">
        <f t="shared" si="2"/>
        <v>0.02564102564102564</v>
      </c>
      <c r="E46" s="5"/>
    </row>
    <row r="47" spans="2:5" ht="12">
      <c r="B47" s="2" t="s">
        <v>31</v>
      </c>
      <c r="C47" s="4">
        <f>10+26</f>
        <v>36</v>
      </c>
      <c r="D47" s="6">
        <f t="shared" si="2"/>
        <v>0.46153846153846156</v>
      </c>
      <c r="E47" s="5"/>
    </row>
    <row r="48" spans="2:5" ht="12">
      <c r="B48" s="2" t="s">
        <v>32</v>
      </c>
      <c r="C48" s="4">
        <f>1+1</f>
        <v>2</v>
      </c>
      <c r="D48" s="6">
        <f t="shared" si="2"/>
        <v>0.02564102564102564</v>
      </c>
      <c r="E48" s="5"/>
    </row>
    <row r="49" spans="2:5" ht="12">
      <c r="B49" s="2" t="s">
        <v>33</v>
      </c>
      <c r="C49" s="4">
        <f>3+1</f>
        <v>4</v>
      </c>
      <c r="D49" s="6">
        <f t="shared" si="2"/>
        <v>0.05128205128205128</v>
      </c>
      <c r="E49" s="5"/>
    </row>
    <row r="50" spans="2:5" ht="12">
      <c r="B50" s="2" t="s">
        <v>34</v>
      </c>
      <c r="C50" s="4">
        <f>1+7</f>
        <v>8</v>
      </c>
      <c r="D50" s="6">
        <f t="shared" si="2"/>
        <v>0.10256410256410256</v>
      </c>
      <c r="E50" s="5"/>
    </row>
    <row r="51" spans="2:5" ht="12">
      <c r="B51" s="7" t="s">
        <v>20</v>
      </c>
      <c r="C51" s="8">
        <f>5+7</f>
        <v>12</v>
      </c>
      <c r="D51" s="9">
        <f>C51/$C$52</f>
        <v>0.15384615384615385</v>
      </c>
      <c r="E51" s="5"/>
    </row>
    <row r="52" spans="2:5" ht="12">
      <c r="B52" s="2" t="s">
        <v>12</v>
      </c>
      <c r="C52" s="4">
        <f>SUM(C44:C51)</f>
        <v>78</v>
      </c>
      <c r="D52" s="6">
        <f>C52/$C$52</f>
        <v>1</v>
      </c>
      <c r="E52" s="4"/>
    </row>
    <row r="55" s="3" customFormat="1" ht="12.75">
      <c r="A55" s="3" t="s">
        <v>35</v>
      </c>
    </row>
    <row r="56" spans="2:5" ht="12">
      <c r="B56" s="2" t="s">
        <v>1</v>
      </c>
      <c r="C56" s="4">
        <f>39+67</f>
        <v>106</v>
      </c>
      <c r="D56" s="6">
        <f>C56/$C$58</f>
        <v>0.6463414634146342</v>
      </c>
      <c r="E56" s="5"/>
    </row>
    <row r="57" spans="2:5" ht="12">
      <c r="B57" s="7" t="s">
        <v>0</v>
      </c>
      <c r="C57" s="8">
        <f>25+33</f>
        <v>58</v>
      </c>
      <c r="D57" s="9">
        <f>C57/$C$58</f>
        <v>0.35365853658536583</v>
      </c>
      <c r="E57" s="5"/>
    </row>
    <row r="58" spans="2:5" ht="12">
      <c r="B58" s="2" t="s">
        <v>12</v>
      </c>
      <c r="C58" s="4">
        <f>SUM(C56:C57)</f>
        <v>164</v>
      </c>
      <c r="D58" s="6">
        <f>C58/$C$58</f>
        <v>1</v>
      </c>
      <c r="E58" s="4"/>
    </row>
    <row r="61" s="3" customFormat="1" ht="12.75">
      <c r="A61" s="3" t="s">
        <v>36</v>
      </c>
    </row>
    <row r="62" spans="2:5" ht="12">
      <c r="B62" s="2" t="s">
        <v>37</v>
      </c>
      <c r="C62" s="4">
        <f>26+48</f>
        <v>74</v>
      </c>
      <c r="D62" s="6">
        <f aca="true" t="shared" si="3" ref="D62:D69">C62/$C$69</f>
        <v>0.45121951219512196</v>
      </c>
      <c r="E62" s="5"/>
    </row>
    <row r="63" spans="2:5" ht="12">
      <c r="B63" s="2" t="s">
        <v>38</v>
      </c>
      <c r="C63" s="4">
        <f>23+28</f>
        <v>51</v>
      </c>
      <c r="D63" s="6">
        <f t="shared" si="3"/>
        <v>0.31097560975609756</v>
      </c>
      <c r="E63" s="5"/>
    </row>
    <row r="64" spans="2:5" ht="12">
      <c r="B64" s="2" t="s">
        <v>39</v>
      </c>
      <c r="C64" s="4">
        <f>8+9</f>
        <v>17</v>
      </c>
      <c r="D64" s="6">
        <f t="shared" si="3"/>
        <v>0.10365853658536585</v>
      </c>
      <c r="E64" s="5"/>
    </row>
    <row r="65" spans="2:5" ht="12">
      <c r="B65" s="2" t="s">
        <v>40</v>
      </c>
      <c r="C65" s="4">
        <f>2+6</f>
        <v>8</v>
      </c>
      <c r="D65" s="6">
        <f t="shared" si="3"/>
        <v>0.04878048780487805</v>
      </c>
      <c r="E65" s="5"/>
    </row>
    <row r="66" spans="2:5" ht="12">
      <c r="B66" s="2" t="s">
        <v>41</v>
      </c>
      <c r="C66" s="4">
        <f>3+1</f>
        <v>4</v>
      </c>
      <c r="D66" s="6">
        <f t="shared" si="3"/>
        <v>0.024390243902439025</v>
      </c>
      <c r="E66" s="5"/>
    </row>
    <row r="67" spans="2:5" ht="12">
      <c r="B67" s="2" t="s">
        <v>42</v>
      </c>
      <c r="C67" s="4">
        <f>2+3</f>
        <v>5</v>
      </c>
      <c r="D67" s="6">
        <f t="shared" si="3"/>
        <v>0.03048780487804878</v>
      </c>
      <c r="E67" s="5"/>
    </row>
    <row r="68" spans="2:5" ht="12">
      <c r="B68" s="7" t="s">
        <v>20</v>
      </c>
      <c r="C68" s="8">
        <f>2+3</f>
        <v>5</v>
      </c>
      <c r="D68" s="9">
        <f t="shared" si="3"/>
        <v>0.03048780487804878</v>
      </c>
      <c r="E68" s="5"/>
    </row>
    <row r="69" spans="2:5" ht="12">
      <c r="B69" s="2" t="s">
        <v>12</v>
      </c>
      <c r="C69" s="4">
        <f>SUM(C62:C68)</f>
        <v>164</v>
      </c>
      <c r="D69" s="6">
        <f t="shared" si="3"/>
        <v>1</v>
      </c>
      <c r="E69" s="4"/>
    </row>
    <row r="72" s="3" customFormat="1" ht="12.75">
      <c r="A72" s="3" t="s">
        <v>43</v>
      </c>
    </row>
    <row r="73" spans="2:5" ht="12">
      <c r="B73" s="2" t="s">
        <v>1</v>
      </c>
      <c r="C73" s="4">
        <f>40+67</f>
        <v>107</v>
      </c>
      <c r="D73" s="6">
        <f>C73/$C$75</f>
        <v>0.6524390243902439</v>
      </c>
      <c r="E73" s="5"/>
    </row>
    <row r="74" spans="2:5" ht="12">
      <c r="B74" s="7" t="s">
        <v>0</v>
      </c>
      <c r="C74" s="8">
        <f>24+33</f>
        <v>57</v>
      </c>
      <c r="D74" s="9">
        <f>C74/$C$75</f>
        <v>0.3475609756097561</v>
      </c>
      <c r="E74" s="5"/>
    </row>
    <row r="75" spans="2:5" ht="14.25" customHeight="1">
      <c r="B75" s="2" t="s">
        <v>12</v>
      </c>
      <c r="C75" s="4">
        <f>SUM(C73:C74)</f>
        <v>164</v>
      </c>
      <c r="D75" s="6">
        <f>C75/$C$75</f>
        <v>1</v>
      </c>
      <c r="E75" s="4"/>
    </row>
    <row r="78" s="3" customFormat="1" ht="12.75">
      <c r="A78" s="3" t="s">
        <v>44</v>
      </c>
    </row>
    <row r="79" s="3" customFormat="1" ht="12.75">
      <c r="A79" s="3" t="s">
        <v>45</v>
      </c>
    </row>
    <row r="80" spans="2:5" ht="12">
      <c r="B80" s="2" t="s">
        <v>1</v>
      </c>
      <c r="C80" s="4">
        <f>31+53</f>
        <v>84</v>
      </c>
      <c r="D80" s="6">
        <f>C80/$C$82</f>
        <v>0.5185185185185185</v>
      </c>
      <c r="E80" s="5"/>
    </row>
    <row r="81" spans="2:5" ht="12">
      <c r="B81" s="7" t="s">
        <v>0</v>
      </c>
      <c r="C81" s="8">
        <f>32+46</f>
        <v>78</v>
      </c>
      <c r="D81" s="9">
        <f>C81/$C$82</f>
        <v>0.48148148148148145</v>
      </c>
      <c r="E81" s="5"/>
    </row>
    <row r="82" spans="2:5" ht="12">
      <c r="B82" s="2" t="s">
        <v>12</v>
      </c>
      <c r="C82" s="4">
        <f>SUM(C80:C81)</f>
        <v>162</v>
      </c>
      <c r="D82" s="6">
        <f>C82/$C$82</f>
        <v>1</v>
      </c>
      <c r="E82" s="4"/>
    </row>
    <row r="85" s="3" customFormat="1" ht="12.75">
      <c r="A85" s="3" t="s">
        <v>46</v>
      </c>
    </row>
    <row r="86" spans="2:5" ht="12">
      <c r="B86" s="2" t="s">
        <v>8</v>
      </c>
      <c r="C86" s="4">
        <f>14+42</f>
        <v>56</v>
      </c>
      <c r="D86" s="6">
        <f aca="true" t="shared" si="4" ref="D86:D91">C86/$C$91</f>
        <v>0.33532934131736525</v>
      </c>
      <c r="E86" s="5"/>
    </row>
    <row r="87" spans="2:5" ht="12">
      <c r="B87" s="2" t="s">
        <v>9</v>
      </c>
      <c r="C87" s="4">
        <f>20+17</f>
        <v>37</v>
      </c>
      <c r="D87" s="6">
        <f t="shared" si="4"/>
        <v>0.2215568862275449</v>
      </c>
      <c r="E87" s="5"/>
    </row>
    <row r="88" spans="2:5" ht="12">
      <c r="B88" s="2" t="s">
        <v>10</v>
      </c>
      <c r="C88" s="4">
        <f>17+12</f>
        <v>29</v>
      </c>
      <c r="D88" s="6">
        <f t="shared" si="4"/>
        <v>0.17365269461077845</v>
      </c>
      <c r="E88" s="5"/>
    </row>
    <row r="89" spans="2:5" ht="12">
      <c r="B89" s="2" t="s">
        <v>47</v>
      </c>
      <c r="C89" s="4">
        <f>6+18</f>
        <v>24</v>
      </c>
      <c r="D89" s="6">
        <f t="shared" si="4"/>
        <v>0.1437125748502994</v>
      </c>
      <c r="E89" s="5"/>
    </row>
    <row r="90" spans="2:5" ht="12">
      <c r="B90" s="7" t="s">
        <v>11</v>
      </c>
      <c r="C90" s="8">
        <f>8+13</f>
        <v>21</v>
      </c>
      <c r="D90" s="9">
        <f t="shared" si="4"/>
        <v>0.12574850299401197</v>
      </c>
      <c r="E90" s="5"/>
    </row>
    <row r="91" spans="2:5" ht="12">
      <c r="B91" s="2" t="s">
        <v>12</v>
      </c>
      <c r="C91" s="4">
        <f>SUM(C86:C90)</f>
        <v>167</v>
      </c>
      <c r="D91" s="6">
        <f t="shared" si="4"/>
        <v>1</v>
      </c>
      <c r="E91" s="4"/>
    </row>
    <row r="94" spans="1:4" ht="12.75">
      <c r="A94" s="3" t="s">
        <v>48</v>
      </c>
      <c r="B94" s="3"/>
      <c r="C94" s="3"/>
      <c r="D94" s="3"/>
    </row>
    <row r="95" spans="2:4" ht="12">
      <c r="B95" s="2" t="s">
        <v>8</v>
      </c>
      <c r="C95" s="4">
        <f>13+33</f>
        <v>46</v>
      </c>
      <c r="D95" s="6">
        <f>C95/$C$91</f>
        <v>0.2754491017964072</v>
      </c>
    </row>
    <row r="96" spans="2:4" ht="12">
      <c r="B96" s="2" t="s">
        <v>9</v>
      </c>
      <c r="C96" s="4">
        <f>22+24</f>
        <v>46</v>
      </c>
      <c r="D96" s="6">
        <f>C96/$C$91</f>
        <v>0.2754491017964072</v>
      </c>
    </row>
    <row r="97" spans="2:4" ht="12">
      <c r="B97" s="2" t="s">
        <v>10</v>
      </c>
      <c r="C97" s="4">
        <f>14+15</f>
        <v>29</v>
      </c>
      <c r="D97" s="6">
        <f>C97/$C$91</f>
        <v>0.17365269461077845</v>
      </c>
    </row>
    <row r="98" spans="2:4" ht="12">
      <c r="B98" s="2" t="s">
        <v>47</v>
      </c>
      <c r="C98" s="4">
        <f>8+17</f>
        <v>25</v>
      </c>
      <c r="D98" s="6">
        <f>C98/$C$91</f>
        <v>0.1497005988023952</v>
      </c>
    </row>
    <row r="99" spans="2:4" ht="12">
      <c r="B99" s="7" t="s">
        <v>11</v>
      </c>
      <c r="C99" s="8">
        <f>9+13</f>
        <v>22</v>
      </c>
      <c r="D99" s="9">
        <f>C99/$C$91</f>
        <v>0.1317365269461078</v>
      </c>
    </row>
    <row r="100" spans="2:4" ht="12">
      <c r="B100" s="2" t="s">
        <v>12</v>
      </c>
      <c r="C100" s="4">
        <f>SUM(C95:C99)</f>
        <v>168</v>
      </c>
      <c r="D100" s="6">
        <f>C100/$C$100</f>
        <v>1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66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2008-06-24T05:43:52Z</cp:lastPrinted>
  <dcterms:created xsi:type="dcterms:W3CDTF">2012-11-06T16:33:18Z</dcterms:created>
  <dcterms:modified xsi:type="dcterms:W3CDTF">2012-11-06T16:33:18Z</dcterms:modified>
  <cp:category/>
  <cp:version/>
  <cp:contentType/>
  <cp:contentStatus/>
</cp:coreProperties>
</file>